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10485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Feuil1!$1:$3</definedName>
    <definedName name="_xlnm.Print_Area" localSheetId="0">Feuil1!$A$1:$C$297</definedName>
  </definedNames>
  <calcPr calcId="124519"/>
</workbook>
</file>

<file path=xl/calcChain.xml><?xml version="1.0" encoding="utf-8"?>
<calcChain xmlns="http://schemas.openxmlformats.org/spreadsheetml/2006/main">
  <c r="C297" i="1"/>
  <c r="C295"/>
  <c r="C292"/>
  <c r="C291"/>
  <c r="C290"/>
  <c r="C289"/>
  <c r="C288"/>
  <c r="C286"/>
  <c r="C285"/>
  <c r="C284"/>
  <c r="C282"/>
  <c r="C274"/>
  <c r="C273"/>
  <c r="C272"/>
  <c r="C271"/>
  <c r="C270"/>
  <c r="C257"/>
  <c r="C256"/>
  <c r="C255"/>
  <c r="C254"/>
  <c r="C253"/>
  <c r="C252"/>
  <c r="C250"/>
  <c r="C249"/>
  <c r="C240"/>
  <c r="C238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3"/>
  <c r="C212"/>
  <c r="C211"/>
  <c r="C210"/>
  <c r="C209"/>
  <c r="C208"/>
  <c r="C206"/>
  <c r="C205"/>
  <c r="C204"/>
  <c r="C203"/>
  <c r="C202"/>
  <c r="C201"/>
  <c r="C200"/>
  <c r="C199"/>
  <c r="C198"/>
  <c r="C197"/>
  <c r="C196"/>
  <c r="C195"/>
  <c r="C193"/>
  <c r="C192"/>
  <c r="C191"/>
  <c r="C190"/>
  <c r="C189"/>
  <c r="C187"/>
  <c r="C186"/>
  <c r="C185"/>
  <c r="C184"/>
  <c r="C183"/>
  <c r="C182"/>
  <c r="C180"/>
  <c r="C179"/>
  <c r="C178"/>
  <c r="C177"/>
  <c r="C176"/>
  <c r="C174"/>
  <c r="C173"/>
  <c r="C172"/>
  <c r="C171"/>
  <c r="C170"/>
  <c r="C167"/>
  <c r="C165"/>
  <c r="C164"/>
  <c r="C163"/>
  <c r="C162"/>
  <c r="C161"/>
  <c r="C160"/>
  <c r="C159"/>
  <c r="C158"/>
  <c r="C155"/>
  <c r="C154"/>
  <c r="C153"/>
  <c r="C152"/>
  <c r="C151"/>
  <c r="C150"/>
  <c r="C149"/>
  <c r="C148"/>
  <c r="C147"/>
  <c r="C146"/>
  <c r="C145"/>
  <c r="C144"/>
  <c r="C142"/>
  <c r="C141"/>
  <c r="C140"/>
  <c r="C138"/>
  <c r="C137"/>
  <c r="C136"/>
  <c r="C135"/>
  <c r="C134"/>
  <c r="C133"/>
  <c r="C125"/>
  <c r="C124"/>
  <c r="C113"/>
  <c r="C97"/>
  <c r="C90"/>
  <c r="C85"/>
  <c r="C65"/>
  <c r="C64"/>
  <c r="C63"/>
  <c r="C62"/>
  <c r="C60"/>
  <c r="C59"/>
  <c r="C53"/>
  <c r="C51"/>
  <c r="C49"/>
  <c r="C47"/>
  <c r="C40"/>
  <c r="C39"/>
  <c r="C38"/>
  <c r="C37"/>
  <c r="C36"/>
  <c r="C35"/>
  <c r="C34"/>
  <c r="C33"/>
  <c r="C32"/>
  <c r="C30"/>
  <c r="C27"/>
  <c r="C26"/>
  <c r="C24"/>
  <c r="C23"/>
  <c r="C22"/>
  <c r="C21"/>
  <c r="C19"/>
  <c r="C17"/>
  <c r="C16"/>
  <c r="C15"/>
  <c r="C14"/>
  <c r="C13"/>
  <c r="C12"/>
  <c r="C11"/>
  <c r="C10"/>
  <c r="C8"/>
  <c r="C7"/>
  <c r="C6"/>
  <c r="C5"/>
</calcChain>
</file>

<file path=xl/sharedStrings.xml><?xml version="1.0" encoding="utf-8"?>
<sst xmlns="http://schemas.openxmlformats.org/spreadsheetml/2006/main" count="729" uniqueCount="723">
  <si>
    <t>ARTICLES (Prix De Base)</t>
  </si>
  <si>
    <t>lundi 16 mai 2022</t>
  </si>
  <si>
    <t>CDR CADMEKO A.s.b.l</t>
  </si>
  <si>
    <t>Edition en USD</t>
  </si>
  <si>
    <t>Code</t>
  </si>
  <si>
    <t>Libellé</t>
  </si>
  <si>
    <t>Prix  UNIT</t>
  </si>
  <si>
    <t>ATT_ALDAC</t>
  </si>
  <si>
    <t>Aldactone( spiranolactone), 25mg,tab, 50</t>
  </si>
  <si>
    <t>0,2532</t>
  </si>
  <si>
    <t>ATT_CHAMP</t>
  </si>
  <si>
    <t>Champ operatoire coton petit format, 1 pce</t>
  </si>
  <si>
    <t>ATT_FENT</t>
  </si>
  <si>
    <t>Fentanyl inj,5%(0.1mg), 2ml, 10 amp</t>
  </si>
  <si>
    <t>C.WAT_COMBE-_0</t>
  </si>
  <si>
    <t>Combinaison etanche, jaune, type 1pièce 3-B, extra large, pièce</t>
  </si>
  <si>
    <t>CWAT_GLOVH--_0</t>
  </si>
  <si>
    <t>Gants dur, paire, unité</t>
  </si>
  <si>
    <t>CWAT_MASQ-_0</t>
  </si>
  <si>
    <t>Masque à usage unique</t>
  </si>
  <si>
    <t>0,9412</t>
  </si>
  <si>
    <t>CWAT_SABP39B_0</t>
  </si>
  <si>
    <t>Sabot PVC, taille 39, couleur blanc, paire, unité</t>
  </si>
  <si>
    <t>CWAT_SACM-_0</t>
  </si>
  <si>
    <t>Sac motuaire, pièce</t>
  </si>
  <si>
    <t>DDGT_BLOG1A-_0</t>
  </si>
  <si>
    <t>Test sanguin anti A monoclonal, 200 tests, 10ml, Unité</t>
  </si>
  <si>
    <t>DDGT_BLOG1AB_0</t>
  </si>
  <si>
    <t>Test sanguin anti AB MONOCLONAL, 200 tests, 10ml, unité</t>
  </si>
  <si>
    <t>DDGT_BLOG1B-_0</t>
  </si>
  <si>
    <t>Test sanguin anti B monoclonal, 200 tests, 10ml, Unité</t>
  </si>
  <si>
    <t>DDGT_BLOR1T-_0</t>
  </si>
  <si>
    <t>Test sanguin anti D  monoclonal, 200 tests, 10ml, Unité</t>
  </si>
  <si>
    <t>DDGT_GLUC5K-_0</t>
  </si>
  <si>
    <t>Glucometre, pièce, Unité</t>
  </si>
  <si>
    <t>DDGT_HCTE1T</t>
  </si>
  <si>
    <t>Test, Hépatite C(HCV), rapide, 50test, kit, unité</t>
  </si>
  <si>
    <t>DDGT_PREG1S-_0</t>
  </si>
  <si>
    <t>Test de grossesse(RST/hCG), Flacon 100 bandelettes, unité</t>
  </si>
  <si>
    <t>0,0949</t>
  </si>
  <si>
    <t>DDGT_SYPT-_0</t>
  </si>
  <si>
    <t>Test, Syphilis, RPR(test charbon), flacon 100 tests, unité</t>
  </si>
  <si>
    <t>DDGT_URIS4--_0</t>
  </si>
  <si>
    <t>Test urinaireComb9 sg, urob,bilu,prot,nitr,corp, acid asc,gluc/Ph, 100test, unit</t>
  </si>
  <si>
    <t>0,1294</t>
  </si>
  <si>
    <t>DDIS_CHLC1S1_0</t>
  </si>
  <si>
    <t>Chlorhexidine + Cetrimide, 1.5%+15%,1000ml, flacon, unité</t>
  </si>
  <si>
    <t>DDIS_CHLC3S3_0</t>
  </si>
  <si>
    <t>Chlorhexidine + Cetrimide, 0.3%+3%,1litre, flacon, unité</t>
  </si>
  <si>
    <t>DDIS_DENA7S1_0</t>
  </si>
  <si>
    <t>Alcool dénaturé 96° (pour désinfection), 1 litre, Bouteille, Unité</t>
  </si>
  <si>
    <t>DDIS_IODP1S2_0</t>
  </si>
  <si>
    <t>Polyvidone iodée, 10%, 200ml, flacon, unité</t>
  </si>
  <si>
    <t>DDIS_NADC1T-_0</t>
  </si>
  <si>
    <t>Dichloroisocyanurate de sodium (NaDDC), 1.67g (éq. 1g Cl), Tab, 1000, vrac</t>
  </si>
  <si>
    <t>0,0454</t>
  </si>
  <si>
    <t>DEXO_SILN1U-_0</t>
  </si>
  <si>
    <t>Nitrate d'argent, crayon, unité</t>
  </si>
  <si>
    <t>DEXT_</t>
  </si>
  <si>
    <t>Baume de nerf,tube,unité</t>
  </si>
  <si>
    <t>DEXT_BENZ2L-_0</t>
  </si>
  <si>
    <t>Benzoate de benzyle, 25%, 100ml, flacon, Unité</t>
  </si>
  <si>
    <t>0,6805</t>
  </si>
  <si>
    <t>DEXT_CAMP1O5_0</t>
  </si>
  <si>
    <t>Pommade camphree( vaseline), 10%, pot</t>
  </si>
  <si>
    <t>0,5172</t>
  </si>
  <si>
    <t>DEXT_EAJAS5-_0</t>
  </si>
  <si>
    <t>Eau de Javel, Bidon, 5L, Unité</t>
  </si>
  <si>
    <t>DEXT_HEMO1S-_0</t>
  </si>
  <si>
    <t>Anti-hemorroidaire, suppositoire, Unité</t>
  </si>
  <si>
    <t>0,2766</t>
  </si>
  <si>
    <t>DEXT_JELL5O-_0</t>
  </si>
  <si>
    <t>Vaseline blanche ,500gr,unité</t>
  </si>
  <si>
    <t>DEXT_SALB2A-_0</t>
  </si>
  <si>
    <t>Salbutamol aérosol, 20mcg/10ml, 200 doses, flacon, Unité</t>
  </si>
  <si>
    <t>DEXT_SULF1C5_0</t>
  </si>
  <si>
    <t>Sulfadiazine argentique, 1%, crème, 50g, pot ou tube, unité</t>
  </si>
  <si>
    <t>DINF_DEXS5P5_0</t>
  </si>
  <si>
    <t>Dextrose (Glucose) +NaCl, 5%+0.9%, 500ml, Perfusion, Unité</t>
  </si>
  <si>
    <t>DINF_DEXT1P5_1</t>
  </si>
  <si>
    <t>Dextrose(Glucose), 10%, 500ml, perfusion, poche</t>
  </si>
  <si>
    <t>DINF_DEXT5PS_0</t>
  </si>
  <si>
    <t>Dextrose (Glucose), 5%, 500ml, Perfusion, Unité</t>
  </si>
  <si>
    <t>DINF_POLG4P5_0</t>
  </si>
  <si>
    <t>Polygeline(Haemaccel), 4%, 500ml, Perfusion, Unité</t>
  </si>
  <si>
    <t>DINF_RINL1P5_0</t>
  </si>
  <si>
    <t>Ringer Lactate (Solution de Hartmann), 500ml, Perfusion, Unité</t>
  </si>
  <si>
    <t>DINF_SODC9P5-_0</t>
  </si>
  <si>
    <t>Chlorure de sodium, 0.9%, 500ml, Perfusion, Unité</t>
  </si>
  <si>
    <t>DINJ_AMPI1V-_0</t>
  </si>
  <si>
    <t>Ampiciline, 1g, Vial, Unité</t>
  </si>
  <si>
    <t>0,2479</t>
  </si>
  <si>
    <t>DINJ_ASCA5A5_0</t>
  </si>
  <si>
    <t>Acide Ascorbique,100mg/ml,5ml,amp,unité</t>
  </si>
  <si>
    <t>0,0388</t>
  </si>
  <si>
    <t>DINJ_ATRO1A-_0</t>
  </si>
  <si>
    <t>Atropine, 1mg/ml, 1ml, Amp, Unité</t>
  </si>
  <si>
    <t>0,0975</t>
  </si>
  <si>
    <t>DINJ_ATRO1A-_01</t>
  </si>
  <si>
    <t>0,2527</t>
  </si>
  <si>
    <t>DINJ_CALG1A1_0</t>
  </si>
  <si>
    <t>Calcium Gluconate, 100mg/ml, 10ml, amp, unité</t>
  </si>
  <si>
    <t>0,8012</t>
  </si>
  <si>
    <t>DINJ_CEFT1V-_0</t>
  </si>
  <si>
    <t>Ceftriaxone, 1g, poudre pour inj., Vial, avec solvant</t>
  </si>
  <si>
    <t>0,5529</t>
  </si>
  <si>
    <t>DINJ_CIPR2V1_0</t>
  </si>
  <si>
    <t>Ciprofloxacine, 2mg/ml, 100ml, Flacon, Unité</t>
  </si>
  <si>
    <t>DINJ_DEXA5A1--00</t>
  </si>
  <si>
    <t>Dexamethasone Sodium Phosphate, 5mg/ml, 1ml, Amp, Unité</t>
  </si>
  <si>
    <t>0,2120</t>
  </si>
  <si>
    <t>DINJ_DEXT5V5-_0</t>
  </si>
  <si>
    <t>Dextrose (Glucose), 50%, 50ml, Vial, unité</t>
  </si>
  <si>
    <t>DINJ_DIAZ1A2_0</t>
  </si>
  <si>
    <t>Diazepam, 5mg/ml, 2ml, Amp, Unité</t>
  </si>
  <si>
    <t>0,3271</t>
  </si>
  <si>
    <t>DINJ_DOPA2A5_0</t>
  </si>
  <si>
    <t>Dopamine chlorhydrate, 200mg/ml, 5ml ,amp,unité</t>
  </si>
  <si>
    <t>DINJ_EPHE1A1_0</t>
  </si>
  <si>
    <t>Epinephrine (Adrenaline), 1mg/ml, 1ml, Amp, Unité</t>
  </si>
  <si>
    <t>0,2960</t>
  </si>
  <si>
    <t>DINJ_EPHE3A1_0</t>
  </si>
  <si>
    <t>Ephedrine Chlorydrate, 30mg/ml, 1ml, Amp, Unité</t>
  </si>
  <si>
    <t>DINJ_FURO2A2_0</t>
  </si>
  <si>
    <t>Furosemide, 10mg/ml, 2ml, Amp, Unité</t>
  </si>
  <si>
    <t>0,1787</t>
  </si>
  <si>
    <t>DINJ_GENT8A2_0</t>
  </si>
  <si>
    <t>Gentamicine, 40mg/ml, 2ml, Amp, Unité</t>
  </si>
  <si>
    <t>0,1495</t>
  </si>
  <si>
    <t>DINJ_HALP5A1_0</t>
  </si>
  <si>
    <t>Haloperidol, 5mg, 1ml, Amp, Unité</t>
  </si>
  <si>
    <t>0,6467</t>
  </si>
  <si>
    <t>DINJ_HYDR1V-_0</t>
  </si>
  <si>
    <t>Hydrocortisone Sodium Succinate, 100mg, Vial, Unité</t>
  </si>
  <si>
    <t>0,5527</t>
  </si>
  <si>
    <t>DINJ_HYOS2A1_0</t>
  </si>
  <si>
    <t>Hyoscine Butylbromure (Butylscopolamine), 20mg/ml, 1ml, Amp, Unité</t>
  </si>
  <si>
    <t>0,3326</t>
  </si>
  <si>
    <t>DINJ_INSR1V1_0</t>
  </si>
  <si>
    <t>Insuline rapide(actrapid), 40UI/ml,suspension, 10ml, vial, unité</t>
  </si>
  <si>
    <t>DINJ_KETA5V_0</t>
  </si>
  <si>
    <t>Ketamine, 50mg/ml, Vial, Unité</t>
  </si>
  <si>
    <t>DINJ_LIDD5V2_0</t>
  </si>
  <si>
    <t>Lidocaïne Chlorydrate + Dextrose, 5%+7.5%/2ml, Amp, Unité</t>
  </si>
  <si>
    <t>0,8762</t>
  </si>
  <si>
    <t>DINJ_LIDO2V2_0</t>
  </si>
  <si>
    <t>Lidocaïne Chlorydrate, 2%, 20ml, Vial, Unité</t>
  </si>
  <si>
    <t>DINJ_METN5V_0</t>
  </si>
  <si>
    <t>Metronidazole perfusion, 500mg/100ml, 100ml, Flacon, Unité</t>
  </si>
  <si>
    <t>DINJ_NALO4A1_0</t>
  </si>
  <si>
    <t>Naloxone, 0.4mg/ml, 1ml, Amp, Unité</t>
  </si>
  <si>
    <t>DINJ_ONDAN</t>
  </si>
  <si>
    <t>Ondansetron, 4mg/2ml, inject, amp2ml, unité</t>
  </si>
  <si>
    <t>DINJ_OXYT1A_0</t>
  </si>
  <si>
    <t>Oxytocine, 10UI/ml, Amp, Unité</t>
  </si>
  <si>
    <t>0,1684</t>
  </si>
  <si>
    <t>DINJ_PAPI4--01</t>
  </si>
  <si>
    <t>Papaverine Chlorydrate,injectable 40mg/1ml, amp, 1ml, unité</t>
  </si>
  <si>
    <t>0,1547</t>
  </si>
  <si>
    <t>DINJ_PARA7A5_0</t>
  </si>
  <si>
    <t>Paracetamol, 750mg/5ml, 5ml, amp, unité</t>
  </si>
  <si>
    <t>0,3094</t>
  </si>
  <si>
    <t>DINJ_PHYT1A1_0</t>
  </si>
  <si>
    <t>Phytomenadione (Vitamine K1), 10mg/ml, 1ml, Amp, Unité</t>
  </si>
  <si>
    <t>0,2867</t>
  </si>
  <si>
    <t>DINJ_PROM5A2_0</t>
  </si>
  <si>
    <t>Promethazine chlorydrate, 25mg/ml, 2ml, amp, unité</t>
  </si>
  <si>
    <t>0,2226</t>
  </si>
  <si>
    <t>DINJ_QUIN6A2_0</t>
  </si>
  <si>
    <t>Quinine  Bichlorydrate, 300mg/ml, 2ml, Amp, Unité</t>
  </si>
  <si>
    <t>0,4106</t>
  </si>
  <si>
    <t>DINJ_RANI5A-_0</t>
  </si>
  <si>
    <t>Ranitidine, 50mg/ml, amp, unité</t>
  </si>
  <si>
    <t>0,6447</t>
  </si>
  <si>
    <t>DINJ_THIA1A2-_0</t>
  </si>
  <si>
    <t>Thiamine(vitamine B1), 50mg/ml, 2ml, Amp, Unité</t>
  </si>
  <si>
    <t>0,0578</t>
  </si>
  <si>
    <t>DINJ_TRAM1A2_0</t>
  </si>
  <si>
    <t>Tramadol, Chlorydrate, 50mg/ml, 2ml, Amp, Unité</t>
  </si>
  <si>
    <t>0,2813</t>
  </si>
  <si>
    <t>DINJ_TRIBF3A--_0</t>
  </si>
  <si>
    <t>Vitamines B1+B6+B12, 20mg+100mg+2mcg, ampoule, unité</t>
  </si>
  <si>
    <t>0,1025</t>
  </si>
  <si>
    <t>DINJ_WATE-V1_0</t>
  </si>
  <si>
    <t>Eau pour injection, 10ml, Vial, Unité</t>
  </si>
  <si>
    <t>0,0581</t>
  </si>
  <si>
    <t>DORA_ACSA5T-_0</t>
  </si>
  <si>
    <t>Acide acetylsalicylique, 500mg, Tab, 1000, vrac</t>
  </si>
  <si>
    <t>0,0095</t>
  </si>
  <si>
    <t>DORA_ALUH5T-_0</t>
  </si>
  <si>
    <t>Aluminium Hydroxyde, 500mg, Tab, 1000, Vrac</t>
  </si>
  <si>
    <t>0,0112</t>
  </si>
  <si>
    <t>DORA_AMOCL51--0</t>
  </si>
  <si>
    <t>Amoxycilline+clavulanique,500mg+125mg, tab, 1000, vrac</t>
  </si>
  <si>
    <t>0,1935</t>
  </si>
  <si>
    <t>DORA_AMOX1S-_0</t>
  </si>
  <si>
    <t>Amoxycilline, 125mg/ml, 100ml, flacon, unité</t>
  </si>
  <si>
    <t>0,7882</t>
  </si>
  <si>
    <t>DORA_AMOX2C-_0</t>
  </si>
  <si>
    <t>Amoxycilline, 250mg, Caps,1000, vrac</t>
  </si>
  <si>
    <t>0,0334</t>
  </si>
  <si>
    <t>DORA_AMOX2T-_0</t>
  </si>
  <si>
    <t>Amoxycilline, 250mg, Tab, 1000, Vrac</t>
  </si>
  <si>
    <t>0,0288</t>
  </si>
  <si>
    <t>DORA_AMOX5C-_0</t>
  </si>
  <si>
    <t>Amoxycylline, 500mg, Caps, 1000, Vrac</t>
  </si>
  <si>
    <t>0,0526</t>
  </si>
  <si>
    <t>DORA_ASCA2T-_0</t>
  </si>
  <si>
    <t>Acide Ascorbique, 250mg, Tab, 1000, Vrac</t>
  </si>
  <si>
    <t>0,0253</t>
  </si>
  <si>
    <t>DORA_AZIT5T3_0</t>
  </si>
  <si>
    <t>Azithromycine, 500mg, tab, blister 3cés, unité</t>
  </si>
  <si>
    <t>DORA_AZIT5T4_0</t>
  </si>
  <si>
    <t>Azithromycine, 250mg, tab, blister de 4 unité</t>
  </si>
  <si>
    <t>0,8265</t>
  </si>
  <si>
    <t>DORA_CARB2T-_0</t>
  </si>
  <si>
    <t>Carbamazepine, 200mg, tab, 1000, vrac</t>
  </si>
  <si>
    <t>0,0264</t>
  </si>
  <si>
    <t>DORA_CEFI2TB_0</t>
  </si>
  <si>
    <t>Cefixime, 200mg, Tab, 10, Blister</t>
  </si>
  <si>
    <t>0,1632</t>
  </si>
  <si>
    <t>DORA_CHLM1T-_0</t>
  </si>
  <si>
    <t>Chlorpromazine 100mg, tab 1000</t>
  </si>
  <si>
    <t>0,0498</t>
  </si>
  <si>
    <t>DORA_CHLORO2T-_2</t>
  </si>
  <si>
    <t>Hydroxychloroquine sulfate 200mg, tab, 20cés, unité</t>
  </si>
  <si>
    <t>DORA_CHLP4T-_0</t>
  </si>
  <si>
    <t>Chlorpheniramine Maleate, 4mg, Tab, 1000, Vrac</t>
  </si>
  <si>
    <t>0,0074</t>
  </si>
  <si>
    <t>DORA_CIPR5T-_0</t>
  </si>
  <si>
    <t>Ciprofloxacine Chlorydrate, 500mg, Tab, 100, Vrac</t>
  </si>
  <si>
    <t>0,0609</t>
  </si>
  <si>
    <t>DORA_CLIND3T-_0</t>
  </si>
  <si>
    <t>Clindamycine, 300mg, tab,</t>
  </si>
  <si>
    <t>0,8647</t>
  </si>
  <si>
    <t>DORA_CLOX5C-_0</t>
  </si>
  <si>
    <t>Cloxacilline,500mg,caps,1000 vrac</t>
  </si>
  <si>
    <t>0,0786</t>
  </si>
  <si>
    <t>DORA_COTR4T-_0</t>
  </si>
  <si>
    <t>Cotrimoxazole, 480mg, Tab, 1000, Vrac</t>
  </si>
  <si>
    <t>0,0207</t>
  </si>
  <si>
    <t>DORA_DIAZ1T-_0</t>
  </si>
  <si>
    <t>Diazepam,10mg,tab100 vrac</t>
  </si>
  <si>
    <t>0,0092</t>
  </si>
  <si>
    <t>DORA_ERYT1S-_01</t>
  </si>
  <si>
    <t>Erythromycine, 125mg/5ml, 100ml, flacon, unité</t>
  </si>
  <si>
    <t>DORA_ERYT2T-_0</t>
  </si>
  <si>
    <t>Erythromycine, 250mg, Tab, 1000, Vrac</t>
  </si>
  <si>
    <t>0,0513</t>
  </si>
  <si>
    <t>DORA_FERF2T-_0</t>
  </si>
  <si>
    <t>Fer Sulfate + Acide Folique, 200mg+0.25mg(60mg Fe), Tab, 1000, Vrac</t>
  </si>
  <si>
    <t>0,0067</t>
  </si>
  <si>
    <t>DORA_FOLA5T-_0</t>
  </si>
  <si>
    <t>Acide Folique, 5mg, Tab, 1000, Vrac</t>
  </si>
  <si>
    <t>0,0034</t>
  </si>
  <si>
    <t>DORA_GRIS5T-_0</t>
  </si>
  <si>
    <t>Griseofulvine, 500mg, tab, 1000, vrac</t>
  </si>
  <si>
    <t>0,1300</t>
  </si>
  <si>
    <t>DORA_HALP5T-_1</t>
  </si>
  <si>
    <t>Haloperidol, 5mg, tab, 100, blister</t>
  </si>
  <si>
    <t>0,0342</t>
  </si>
  <si>
    <t>DORA_HYDO5T-_0</t>
  </si>
  <si>
    <t>Hydrochlortiazide, 50mg, tab, 1000, Vrac</t>
  </si>
  <si>
    <t>0,0187</t>
  </si>
  <si>
    <t>DORA_HYOS1T-_0</t>
  </si>
  <si>
    <t>Hyoscine Butylbromure ( Butylscopolamine), 10mg, Tab, 1000, Varc</t>
  </si>
  <si>
    <t>0,0788</t>
  </si>
  <si>
    <t>DORA_IBUP4T-_01</t>
  </si>
  <si>
    <t>Ibuprofen, 200mg, Tab, 1000, Vrac</t>
  </si>
  <si>
    <t>0,0134</t>
  </si>
  <si>
    <t>DORA_MEB1T-_0</t>
  </si>
  <si>
    <t>Mebendazole, 100mg, Tab, 1000, Vrac</t>
  </si>
  <si>
    <t>0,0125</t>
  </si>
  <si>
    <t>DORA_METN1S-_0</t>
  </si>
  <si>
    <t>Metronidazole, 125mg/5ml, 100ml, flc, unité</t>
  </si>
  <si>
    <t>0,5316</t>
  </si>
  <si>
    <t>DORA_METNT2-_01</t>
  </si>
  <si>
    <t>Metronidazole 200mg, tab, 1000, vrac</t>
  </si>
  <si>
    <t>0,0086</t>
  </si>
  <si>
    <t>DORA_METY2T-_0</t>
  </si>
  <si>
    <t>Methyldopa, 250mg, tab, 1000, Vrac</t>
  </si>
  <si>
    <t>0,0778</t>
  </si>
  <si>
    <t>DORA_MULV1S-_0</t>
  </si>
  <si>
    <t>Multivitamines, Sirop, 100ml, flacon, Unité</t>
  </si>
  <si>
    <t>0,4431</t>
  </si>
  <si>
    <t>DORA_MULV1T-_0</t>
  </si>
  <si>
    <t>Multivitamines, Tab, 1000, Vrac</t>
  </si>
  <si>
    <t>0,0039</t>
  </si>
  <si>
    <t>DORA_NYSTA5T-_0</t>
  </si>
  <si>
    <t>Nystatine, 500.000 UI, tab orale, 100, Vrac</t>
  </si>
  <si>
    <t>0,0953</t>
  </si>
  <si>
    <t>DORA_ONDA4-_0</t>
  </si>
  <si>
    <t>Ondansetron, 2mg/5ml, suspension, flacon 30ml, unité</t>
  </si>
  <si>
    <t>DORA_ORSAS--_0</t>
  </si>
  <si>
    <t>Sels de Rehydratation Orale, pour 1 litre, Sachet, Unité</t>
  </si>
  <si>
    <t>0,1471</t>
  </si>
  <si>
    <t>DORA_PAPA4T-_0</t>
  </si>
  <si>
    <t>Papaverine Chlorydrate, 40mg, Tab, 1000, Vrac</t>
  </si>
  <si>
    <t>0,0298</t>
  </si>
  <si>
    <t>DORA_PARA1S-_0</t>
  </si>
  <si>
    <t>Paracetamol, 120mg/5ml, 100ml, flacon, Unité</t>
  </si>
  <si>
    <t>DORA_PARA5T-_0</t>
  </si>
  <si>
    <t>Paracetamol, 500mg, Tab, 1000, Vrac</t>
  </si>
  <si>
    <t>0,0098</t>
  </si>
  <si>
    <t>DORA_PENV2T-_0</t>
  </si>
  <si>
    <t>Phenoxymethylpenicilline (Peni V), 250mg, Tab, Vrac</t>
  </si>
  <si>
    <t>0,0328</t>
  </si>
  <si>
    <t>DORA_PHEN1T-_0</t>
  </si>
  <si>
    <t>Phenobarbital, 100mg, Tab, 1000, Vrac</t>
  </si>
  <si>
    <t>0,0372</t>
  </si>
  <si>
    <t>DORA_PRED5T-_0</t>
  </si>
  <si>
    <t>Prednisolone, 5mg, Tab, 1000, Vrac</t>
  </si>
  <si>
    <t>0,0142</t>
  </si>
  <si>
    <t>DORA_PROM2T-_0</t>
  </si>
  <si>
    <t>Promethazine Chlorydrate, 25mg, Tab, 1000, Vrac</t>
  </si>
  <si>
    <t>0,0071</t>
  </si>
  <si>
    <t>DORA_PROM5S-_0</t>
  </si>
  <si>
    <t>Promethazine HCL Sirop,5mg/5ml,60ml</t>
  </si>
  <si>
    <t>0,2588</t>
  </si>
  <si>
    <t>DORA_PYRI5T-_0</t>
  </si>
  <si>
    <t>Pyridoxine Chlorydrate, 50mg, Tab, 1000, Vrac</t>
  </si>
  <si>
    <t>0,0222</t>
  </si>
  <si>
    <t>DORA_QUIN1S-_0</t>
  </si>
  <si>
    <t>Quinine Bichlorhydrate, sirop, 2%(100mg base), 100ml, flacon, unité</t>
  </si>
  <si>
    <t>DORA_QUIN2D1_0</t>
  </si>
  <si>
    <t>Quinine Bichlorhydrate, gouttes, 20% en base, 15ml, flacon, Unité</t>
  </si>
  <si>
    <t>DORA_QUIN2T-_0</t>
  </si>
  <si>
    <t>Quinine Hcl/Sulf, 250mg base, Tab, 1000, Vrac</t>
  </si>
  <si>
    <t>0,0551</t>
  </si>
  <si>
    <t>DORA_QUIN5T-_0</t>
  </si>
  <si>
    <t>Quinine HCl/Sulf, 500mg base,Tab, 1000, Vrac</t>
  </si>
  <si>
    <t>0,1114</t>
  </si>
  <si>
    <t>DORA_SALB4T-_0</t>
  </si>
  <si>
    <t>Salbutamol sulfate, 4mg, Tab, 1000, Vrac</t>
  </si>
  <si>
    <t>0,0058</t>
  </si>
  <si>
    <t>DORA_SULFZ2T-_0</t>
  </si>
  <si>
    <t>Sulfate de zinc 20mg, Tab</t>
  </si>
  <si>
    <t>0,0213</t>
  </si>
  <si>
    <t>DORA_TRAM5T-_0</t>
  </si>
  <si>
    <t>Tramadol, Chlorydrate, 50mg, blister, unité</t>
  </si>
  <si>
    <t>0,0447</t>
  </si>
  <si>
    <t>DORA_TRIB1A2_0</t>
  </si>
  <si>
    <t>Vitamines B1+B6+B12, 50+50+500mcg, tab, boite de 30 tab, unité</t>
  </si>
  <si>
    <t>0,9671</t>
  </si>
  <si>
    <t>DORA_TRIB1S-_0</t>
  </si>
  <si>
    <t>Vitamines B1+B6+B12, 20mg+10mg+2mcg, 100ml, flc, unité</t>
  </si>
  <si>
    <t>0,9547</t>
  </si>
  <si>
    <t>DVAC_TEST1A1_0</t>
  </si>
  <si>
    <t>Serum Antitetanique 1.500 UI/ml, 1ml, Amp, Unité</t>
  </si>
  <si>
    <t>EANE_SIBS1AC_0</t>
  </si>
  <si>
    <t>Ambu(insuflateur manuel), ballon de réanimation du NN, unité</t>
  </si>
  <si>
    <t>EANT_PLV1--_0</t>
  </si>
  <si>
    <t>Pelvimetre, unité</t>
  </si>
  <si>
    <t>EANT_SCAL07-_0</t>
  </si>
  <si>
    <t>Balance pèse-bébé, mécanique, bébé, 0-7kg, grad. 10g, unité</t>
  </si>
  <si>
    <t>EANT_SCAL140_0</t>
  </si>
  <si>
    <t>Balance pèse-personne, Adulte, 0-140kg, grad.500g, unité</t>
  </si>
  <si>
    <t>EANT_SCAL25-_0</t>
  </si>
  <si>
    <t>Balance pèse-bébé, Salter, avec culotte, 0-25kg, grad. 100g, unité</t>
  </si>
  <si>
    <t>EANT_TAPM1--_0</t>
  </si>
  <si>
    <t>Metre ruban, 1.5m, unité</t>
  </si>
  <si>
    <t>0,4415</t>
  </si>
  <si>
    <t>EANT_TROU5--_0</t>
  </si>
  <si>
    <t>Culotte pour balance, pèse-bébé de type salter, unité</t>
  </si>
  <si>
    <t>EHOE_BEDH1--_0</t>
  </si>
  <si>
    <t>Lit d'hôpital, metalique, simple, sans matelas, unité</t>
  </si>
  <si>
    <t>EHOE_BEDM1-_0</t>
  </si>
  <si>
    <t>Lit d'hôpital,metallique, à manivelle, avec matelas,  unité</t>
  </si>
  <si>
    <t>EHOE_CONC5P-_0</t>
  </si>
  <si>
    <t>Concentrateur d'oxygene, 5 Litres/min, pièce, unité</t>
  </si>
  <si>
    <t>2 053,6606</t>
  </si>
  <si>
    <t>EHOE_MATE10--_0</t>
  </si>
  <si>
    <t>Matelas avec toile ciré 10cm, unité</t>
  </si>
  <si>
    <t>EHOE_PARAVM-_0</t>
  </si>
  <si>
    <t>Para vent metallique,</t>
  </si>
  <si>
    <t>EHOE_POTE--_0</t>
  </si>
  <si>
    <t>Potence, unité</t>
  </si>
  <si>
    <t>EHOE_STRT2--_0</t>
  </si>
  <si>
    <t>Brancard, pliant en long/large, aluminium, 4 pieds, 220*58cm</t>
  </si>
  <si>
    <t>EHOE_TABD1D-_0</t>
  </si>
  <si>
    <t>Table gynéco Obs et accouchement, table , unité</t>
  </si>
  <si>
    <t>EHOE_TABE3DF_0</t>
  </si>
  <si>
    <t>Table d'examen clinique, démontable ou pliable, tétière réglable, Unité</t>
  </si>
  <si>
    <t>EHOE_TROL2D-_0</t>
  </si>
  <si>
    <t>Chariot à soins, démontable</t>
  </si>
  <si>
    <t>EHOE_TROL2D-_1</t>
  </si>
  <si>
    <t>Chariot à soins aux nouveaux nés</t>
  </si>
  <si>
    <t>ELAE_BEAK1P-_0</t>
  </si>
  <si>
    <t>Becher,verre, 100ml, Unité</t>
  </si>
  <si>
    <t>ELAE_BEAK3P-_0</t>
  </si>
  <si>
    <t>Becher,verre, 250- 300ml, Unité</t>
  </si>
  <si>
    <t>ELAE_BEAK4G-_0</t>
  </si>
  <si>
    <t>Becher, Verre, 400ml, Unité</t>
  </si>
  <si>
    <t>ELAE_CORVAC-_0</t>
  </si>
  <si>
    <t>Corps vacutainer, unité</t>
  </si>
  <si>
    <t>ELAE_COVG20-_0</t>
  </si>
  <si>
    <t>Lamelle couvre objet, 20mmx20mm, boîte de 100, pièce, unité</t>
  </si>
  <si>
    <t>0,0235</t>
  </si>
  <si>
    <t>ELAE_COVG22-_0</t>
  </si>
  <si>
    <t>Lamelle couvre objet, 22mmx22mm, boîte de 100, pièce, unité</t>
  </si>
  <si>
    <t>0,0588</t>
  </si>
  <si>
    <t>ELAE_CYLM1P-_0</t>
  </si>
  <si>
    <t>Eprouvette graduée, Plastique, 100ml, Unité</t>
  </si>
  <si>
    <t>ELAE_CYLM2P-_0</t>
  </si>
  <si>
    <t>Eprouvette graduée, Plastic, 250ml, Unité</t>
  </si>
  <si>
    <t>ELAE_CYLM2V-_0</t>
  </si>
  <si>
    <t>Eprouvette graduée, Verre, 250ml, Unité</t>
  </si>
  <si>
    <t>ELAE_GRAF1G-_0</t>
  </si>
  <si>
    <t>Ballon jaugé, Verre, 100ml, Unité</t>
  </si>
  <si>
    <t>ELAE_GRAF5G-_0</t>
  </si>
  <si>
    <t>Ballon jaugé , Verre, 500ml, Unité</t>
  </si>
  <si>
    <t>ELAE_HAEMSHL_0</t>
  </si>
  <si>
    <t>Hemoglobinometre de sahli, kit complet, unité</t>
  </si>
  <si>
    <t>ELAE_MICMXT-0</t>
  </si>
  <si>
    <t>Microscope mixte, pièce, unité</t>
  </si>
  <si>
    <t>ELAE_MICRBIN_2</t>
  </si>
  <si>
    <t>Microscope binoculaire, electrique, sans marque, Coffret, Unité</t>
  </si>
  <si>
    <t>ELAE_MUAC--_0</t>
  </si>
  <si>
    <t>Muac pour enfant(bande circonférentielle, coloriée, plastifiée)</t>
  </si>
  <si>
    <t>0,8974</t>
  </si>
  <si>
    <t>ELAE_PLIE-W-_0</t>
  </si>
  <si>
    <t>Pince en bois, Unité</t>
  </si>
  <si>
    <t>ELAE_SLID1F-_0</t>
  </si>
  <si>
    <t>Lame porte objet, 76*26mm, 72</t>
  </si>
  <si>
    <t>0,0642</t>
  </si>
  <si>
    <t>ELAE_SLID1F-_2</t>
  </si>
  <si>
    <t>Lame porte objet, 76*26mm, 50</t>
  </si>
  <si>
    <t>0,1253</t>
  </si>
  <si>
    <t>ELAE_TUCA1H-_0</t>
  </si>
  <si>
    <t>Tube capillaire,heparine,pour centrifugieuse a hematocrite,75mm,75µl,100</t>
  </si>
  <si>
    <t>ELIN_APRS1R-_0</t>
  </si>
  <si>
    <t>Tablier chirurgical en caoutchouc, unité</t>
  </si>
  <si>
    <t>ELIN_DRAP1C-_0</t>
  </si>
  <si>
    <t>Draps de lit, paire, unité</t>
  </si>
  <si>
    <t>ELIN_DRAW1C-_0</t>
  </si>
  <si>
    <t>Blouse medicale, manche courte,blanchel, taille Grande, unité</t>
  </si>
  <si>
    <t>ELIN_DRAWIN-_0</t>
  </si>
  <si>
    <t>Tenue infirmier(pant+blouse), tissée 100% coton, blanche, taille petite, unité</t>
  </si>
  <si>
    <t>ELIN_SHCV1W-_0</t>
  </si>
  <si>
    <t>Protection couvre chaussure, non tissée, non stér., u.u., taille std, Unité</t>
  </si>
  <si>
    <t>0,2386</t>
  </si>
  <si>
    <t>ELIN-DRAW2L-_0</t>
  </si>
  <si>
    <t>Blouse medicale, manche longue,blanchel, taille Grande, unité</t>
  </si>
  <si>
    <t>EMEQ_GLAS1P-_0</t>
  </si>
  <si>
    <t>Lunette de protection, polycarbonate, modèle std, unité</t>
  </si>
  <si>
    <t>EMEQ_HAMR1--_0</t>
  </si>
  <si>
    <t>Marteau reflexe, Unité</t>
  </si>
  <si>
    <t>EMEQ_KIDD25P_0</t>
  </si>
  <si>
    <t>Bassin réniforme, Plastique, 25cm, Unité</t>
  </si>
  <si>
    <t>EMEQ_KIDD25S_0</t>
  </si>
  <si>
    <t>Bassin réniforme, Inox, 25cm, Unité</t>
  </si>
  <si>
    <t>EMEQ_LITM-_0</t>
  </si>
  <si>
    <t>Lit avec manivelle, unité</t>
  </si>
  <si>
    <t>EMEQ_MASQBONNET</t>
  </si>
  <si>
    <t>Masque et bonnet en tissu, unité</t>
  </si>
  <si>
    <t>EMEQ_SPHY1A-_0</t>
  </si>
  <si>
    <t>Sphygmomanomètre, manopoire, (Tensiomètre), std., Adulte, Unité</t>
  </si>
  <si>
    <t>EMEQ_SPHYG1M-_0</t>
  </si>
  <si>
    <t>Sphygmomanometre à mercure, sur trepied, pièce, unité</t>
  </si>
  <si>
    <t>EMEQ_STET1D-_0</t>
  </si>
  <si>
    <t>Stethoscope, double face, clinicien, Unité</t>
  </si>
  <si>
    <t>EMEQ_STET1I-_0</t>
  </si>
  <si>
    <t>Stethoscope, une face, infirmier, Unité</t>
  </si>
  <si>
    <t>EMEQ_STET3OM_0</t>
  </si>
  <si>
    <t>Stethoscope obstétrical (foetal) , Métalique, Unité</t>
  </si>
  <si>
    <t>EMEQ_TOUR1--_0</t>
  </si>
  <si>
    <t>Garrot élastique (tourniquet), plat, 1m*1.8cm, unité</t>
  </si>
  <si>
    <t>0,3576</t>
  </si>
  <si>
    <t>EMEQ_TOUR1--_1</t>
  </si>
  <si>
    <t>Garrot élastique (tourniquet), plat, 1m*1.8cm, gros, Unité</t>
  </si>
  <si>
    <t>EMEQ_URINMP-_0</t>
  </si>
  <si>
    <t>Urinoir, modèle Homme, Plastique, 1 litre, avec bouchon, unité</t>
  </si>
  <si>
    <t>EMEQ_URINWP-_0</t>
  </si>
  <si>
    <t>Urinoir, modèle Femme, Plastique, 1 litre, avec bouchon, Unité</t>
  </si>
  <si>
    <t>EMEQ-ECTAUT-01</t>
  </si>
  <si>
    <t>Sphygmomanomètre, electronique-automatic, pièce, unité</t>
  </si>
  <si>
    <t>EMEQ-ELECT-_0</t>
  </si>
  <si>
    <t>Sphygmomanomètre, electronique, pièce, unité</t>
  </si>
  <si>
    <t>ESSUR_SCALB21_00</t>
  </si>
  <si>
    <t>Lame de bistouri, u.u., stérile, n°21, pour manche 4, boite de 100</t>
  </si>
  <si>
    <t>0,0724</t>
  </si>
  <si>
    <t>ESTE_AUTO60-_0</t>
  </si>
  <si>
    <t>Sterilisateur(Autoclave), 39litres, non électrique, unité</t>
  </si>
  <si>
    <t>ESTE_DRUM15-_0</t>
  </si>
  <si>
    <t>Tambour, à eclipses latérales, pour coton et gaze, 15x15cm, UnitÚ</t>
  </si>
  <si>
    <t>ESTE_DRUM30-_0</t>
  </si>
  <si>
    <t>Tambour à eclipses latérales, pour cton et gaze, 30x30cm, unité</t>
  </si>
  <si>
    <t>ESTE_SPNE18-_0</t>
  </si>
  <si>
    <t>Sterilisateur à presseion, non electrique, 18Litres, pièce, unité</t>
  </si>
  <si>
    <t>ESTE_STEP18-_0</t>
  </si>
  <si>
    <t>Sterilisateur à pression, electique, 18litres, unité</t>
  </si>
  <si>
    <t>ESTE_STEP21N_0</t>
  </si>
  <si>
    <t>Sterilisateur à pression, non electrique, 21 litres, Unité</t>
  </si>
  <si>
    <t>ESUR_BOXI20-_0</t>
  </si>
  <si>
    <t>Boite à instrument, Inox, 20*10*5cm, Unité</t>
  </si>
  <si>
    <t>ESUR_FFGER-_0</t>
  </si>
  <si>
    <t>Pince à Faux germe, unité</t>
  </si>
  <si>
    <t>ESUR_FOAK14CB_0</t>
  </si>
  <si>
    <t>Pince hémostatique de Kocher, 14cm, courbe, sans dents, Unité</t>
  </si>
  <si>
    <t>ESUR_FOAK14CT-_0</t>
  </si>
  <si>
    <t>Pince Hemostatique Kocher, 14cm, Courbe, 1x2 dents, unité</t>
  </si>
  <si>
    <t>ESUR_FOAK16-_02</t>
  </si>
  <si>
    <t>Pince hemostatique de kocher,16cm, droite, avec dent, unité</t>
  </si>
  <si>
    <t>ESUR_FOAK18S_0</t>
  </si>
  <si>
    <t>Pince hémostatique de Kocher, 18cm, droite, 1*2 dents, Unité</t>
  </si>
  <si>
    <t>ESUR_FOAKC18-_0</t>
  </si>
  <si>
    <t>Pince hemostatique de kocher, 18cm,  courbe,  1*2 dent, unité</t>
  </si>
  <si>
    <t>ESUR_FOAKD2-_0</t>
  </si>
  <si>
    <t>Pince hemostatique, kocher, 20cm, droit sans dent</t>
  </si>
  <si>
    <t>ESUR_FODC25-_0</t>
  </si>
  <si>
    <t>Pince porte tampon de Cheron, pièce</t>
  </si>
  <si>
    <t>ESUR_FODR11T_0</t>
  </si>
  <si>
    <t>Pince anatomique 10-11cm avec dent, unité</t>
  </si>
  <si>
    <t>ESUR_GODET1-_0</t>
  </si>
  <si>
    <t>Godet(cupule) en acier inoxydable, 180ml, unité</t>
  </si>
  <si>
    <t>ESUR_HYST-_0</t>
  </si>
  <si>
    <t>Hysterectometre, pièce</t>
  </si>
  <si>
    <t>ESUR_NEHM17-_0</t>
  </si>
  <si>
    <t>Pince porte-aiguille Mathieu, 17cm, pièce, unité</t>
  </si>
  <si>
    <t>ESUR_SCALB10_0</t>
  </si>
  <si>
    <t>Lame de bistouri, u.u., stérile, n°10, pour manche , boite de 100</t>
  </si>
  <si>
    <t>0,0525</t>
  </si>
  <si>
    <t>ESUR_SCALB11_0</t>
  </si>
  <si>
    <t>Lame de bistouri, u.u., stérile, n°11, pour manche , boite de 100</t>
  </si>
  <si>
    <t>ESUR_SCALB22_0</t>
  </si>
  <si>
    <t>Lame de bistouri, u.u., stérile, n°22, pour manche 4, boite de 100</t>
  </si>
  <si>
    <t>0,0624</t>
  </si>
  <si>
    <t>ESUR_SCALH3_0</t>
  </si>
  <si>
    <t>Manche de bistouri, n°3, std, Unité</t>
  </si>
  <si>
    <t>ESUR_SCALH4-_0</t>
  </si>
  <si>
    <t>Manche de bistouri, n°4, std, Unité</t>
  </si>
  <si>
    <t>ESUR_SCDI2-_0</t>
  </si>
  <si>
    <t>Ciseaux chirurgicaux, courbe, pointe/mousse, 20cm, paire</t>
  </si>
  <si>
    <t>ESUR_SCIM14C_0</t>
  </si>
  <si>
    <t>Ciseaux de Mayo(pour compresses), courbes, 14cm, unité</t>
  </si>
  <si>
    <t>ESUR_SCIM14D-_0</t>
  </si>
  <si>
    <t>Ciseaux de Mayo (pour compresses), Droits, 14cm, Unité</t>
  </si>
  <si>
    <t>ESUR_SCOP4CB_0</t>
  </si>
  <si>
    <t>Ciseaux, courbes, mousse/mousse, chirurgicaux, 14cm, Unité</t>
  </si>
  <si>
    <t>ESUR_SPVC15-_0</t>
  </si>
  <si>
    <t>Speculum vaginal, moyen, pièce</t>
  </si>
  <si>
    <t>ESUR-FOAK12.5_0</t>
  </si>
  <si>
    <t>Pince hémostatique mosquito,droite, 12.5cm,sans dent, Unité</t>
  </si>
  <si>
    <t>KIT_BDEL5-_1</t>
  </si>
  <si>
    <t>Kit d'accouchement/Episiotomie</t>
  </si>
  <si>
    <t>KSUR_APHE--_0</t>
  </si>
  <si>
    <t>Kit appendicectomie et hernographie, unité</t>
  </si>
  <si>
    <t>KSUR_BABD56-_0</t>
  </si>
  <si>
    <t>Kit de laparotomie, Unité</t>
  </si>
  <si>
    <t>KSUR_BDELCES_0</t>
  </si>
  <si>
    <t>Kit de césarienne, Unité</t>
  </si>
  <si>
    <t>KSUR_BSUR1--_0</t>
  </si>
  <si>
    <t>Boite de petite chirurgie, Unité</t>
  </si>
  <si>
    <t>KSUR_BSUT27-_0</t>
  </si>
  <si>
    <t>Boite de suture à 27 instruments, boite, unité</t>
  </si>
  <si>
    <t>KSUR_BSUT7--_0</t>
  </si>
  <si>
    <t>Boite à suture, inclus 7 instruments, Unité</t>
  </si>
  <si>
    <t>KSUR_CUREKIT_0</t>
  </si>
  <si>
    <t>Kit de curettage, Unité</t>
  </si>
  <si>
    <t>KSUR_DILUT-_0</t>
  </si>
  <si>
    <t>Kit dilatateurs utérins, unité</t>
  </si>
  <si>
    <t>KSUR_HYST--_0</t>
  </si>
  <si>
    <t>Kit d'hysterectomie, unité</t>
  </si>
  <si>
    <t>SCTD_AUR12F-_0</t>
  </si>
  <si>
    <t>Sonde vésicale, Foley, 2 voies, ballonnet, CH12, stérile, Unité</t>
  </si>
  <si>
    <t>0,6260</t>
  </si>
  <si>
    <t>SCTD_BAGU2V-_0</t>
  </si>
  <si>
    <t>Poche à urine + valve de vidange + anti-retour, 2L, Unité</t>
  </si>
  <si>
    <t>0,4132</t>
  </si>
  <si>
    <t>SCTD_CAUR14F_0</t>
  </si>
  <si>
    <t>Sonde vésicale, foley, 2 voies, ballonnet, CH14, stérile, Unité</t>
  </si>
  <si>
    <t>0,7827</t>
  </si>
  <si>
    <t>SCTD_CAUR20F_0</t>
  </si>
  <si>
    <t>Sonde vésicale, Foley, 2 voies, ballonnet, CH20, stérile, Unité</t>
  </si>
  <si>
    <t>SCTD_TUGA064_0</t>
  </si>
  <si>
    <t>Sonde naso-gastrique, embout conique, 40cm, CH06, Unité</t>
  </si>
  <si>
    <t>0,2144</t>
  </si>
  <si>
    <t>SCTD_TUGA084</t>
  </si>
  <si>
    <t>Sonde naso-gastrique, embout conique, 40cm, CH08, Unité</t>
  </si>
  <si>
    <t>SCTD_TUGA161_0</t>
  </si>
  <si>
    <t>Sonde naso-gastrique, embout conique, 125cm, CH16, Unité</t>
  </si>
  <si>
    <t>0,5427</t>
  </si>
  <si>
    <t>SCTD_TUGA181_0</t>
  </si>
  <si>
    <t>Sonde naso-gastrique, embout conique, 125cm, CH18, Unité</t>
  </si>
  <si>
    <t>0,9409</t>
  </si>
  <si>
    <t>SDRE_BANE075_4</t>
  </si>
  <si>
    <t>Bande crèpe, élastique (Velpeau), 7.5cmx4m, unité</t>
  </si>
  <si>
    <t>0,2327</t>
  </si>
  <si>
    <t>SDRE_BANE085_0</t>
  </si>
  <si>
    <t>Bande crèpe, élastique (Velpeau), 8cm*5m, Unité</t>
  </si>
  <si>
    <t>0,4635</t>
  </si>
  <si>
    <t>SDRE_BANE105_4</t>
  </si>
  <si>
    <t>Bande crêpe, élastique (Velpeau), 10cm*4m, Unité</t>
  </si>
  <si>
    <t>0,2824</t>
  </si>
  <si>
    <t>SDRE_BANG075_1</t>
  </si>
  <si>
    <t>Bande de gaze (Cambric), avec lisière, 7.5cm*10m, Unité</t>
  </si>
  <si>
    <t>0,2624</t>
  </si>
  <si>
    <t>SDRE_BANG105_01</t>
  </si>
  <si>
    <t>Bande de gaze (Cambric), avec lisières, 10cm*10m, Unité</t>
  </si>
  <si>
    <t>SDRE_BANP153_0</t>
  </si>
  <si>
    <t>Bande platrée, 15cm*2.7m, Boite de 12 unités</t>
  </si>
  <si>
    <t>0,7493</t>
  </si>
  <si>
    <t>SDRE_COTW5R-_0</t>
  </si>
  <si>
    <t>Coton hydrophile, rouleau, 500g, unité</t>
  </si>
  <si>
    <t>SDRE_GAUZ9R9_0</t>
  </si>
  <si>
    <t>Gaze hydrophile, rouleau, 90cm*65-100m, Unité</t>
  </si>
  <si>
    <t>SDRE_TAPA025_0</t>
  </si>
  <si>
    <t>Sparadrap, Oxyde de Zinc, non perforé, 2.5cm*5m, Unité</t>
  </si>
  <si>
    <t>0,8959</t>
  </si>
  <si>
    <t>SDRE_TAPA055_0</t>
  </si>
  <si>
    <t>Sparadrap, Oxyde de zinc, non perforé, 5cm*5m, Unité</t>
  </si>
  <si>
    <t>SDRE_TAPP185_0</t>
  </si>
  <si>
    <t>Sparadrad, Oxyde de zinc, perforé, 18cmx5m, Unité</t>
  </si>
  <si>
    <t>SDRE_UMBC1--_0</t>
  </si>
  <si>
    <t>Fil pour cordon ombilical, Cordon, rouleau 100m, Unité</t>
  </si>
  <si>
    <t>SDRE_UMBC2--_0</t>
  </si>
  <si>
    <t>Fil pour cordon ombilical, Cordon, rouleau 25m, Unité</t>
  </si>
  <si>
    <t>SINS_BABT2--_0</t>
  </si>
  <si>
    <t>Poche de transfusion( sac à sang), u.u., + CPDA, 250ml, Unité</t>
  </si>
  <si>
    <t>SINS_BABT4--_0</t>
  </si>
  <si>
    <t>Poche de transfusion( sac à sang), u.u., + CPDA, 450ml, Unité</t>
  </si>
  <si>
    <t>SINS_IVPP20-_0</t>
  </si>
  <si>
    <t>Catheter court IV, avec site d'injection, u.u., 20G (0.8*25mm), bleu, Unité</t>
  </si>
  <si>
    <t>0,2053</t>
  </si>
  <si>
    <t>SINS_IVPP22-_0</t>
  </si>
  <si>
    <t>Catheter court IV, avec site d'injection, u.u., 22G (0.8*25mm), bleu, Unité</t>
  </si>
  <si>
    <t>0,1492</t>
  </si>
  <si>
    <t>SINS_IVPP24-_0</t>
  </si>
  <si>
    <t>Catheter court IV, avec site d'injection, u.u., 24G (0.7*19mm), jaune, Unité</t>
  </si>
  <si>
    <t>0,1629</t>
  </si>
  <si>
    <t>SINS_NESD20-_0</t>
  </si>
  <si>
    <t>Aiguille à ponction lombaire, u.u., 20G, Aig, Unité</t>
  </si>
  <si>
    <t>0,8698</t>
  </si>
  <si>
    <t>SINS_SCAV21-_1</t>
  </si>
  <si>
    <t>Aiguille à ailette (épicranienne), u.u., 21G, Aig, Unité</t>
  </si>
  <si>
    <t>0,0801</t>
  </si>
  <si>
    <t>SINS_SCAV23-_0</t>
  </si>
  <si>
    <t>Aiguille à ailette (épicranienne), u.u., 23G, Aig, Unité</t>
  </si>
  <si>
    <t>0,0706</t>
  </si>
  <si>
    <t>SINS_SCAV25-_0</t>
  </si>
  <si>
    <t>Aiguille à ailette(epicranienne),u.u.,G25,Aig,unité</t>
  </si>
  <si>
    <t>0,0749</t>
  </si>
  <si>
    <t>SINS_SEBG1--_0</t>
  </si>
  <si>
    <t>Transfuseur avec filtre 200ù, stérile, u.u., unité</t>
  </si>
  <si>
    <t>0,6588</t>
  </si>
  <si>
    <t>SINS_SETI1--_0</t>
  </si>
  <si>
    <t>Perfuseur simple, u.u., Luer lock, avec prise d'air, stérile, Unité</t>
  </si>
  <si>
    <t>0,1921</t>
  </si>
  <si>
    <t>SINS_SYDN02-_1</t>
  </si>
  <si>
    <t>Seringue Luer, 2ml + aiguille 21G, u.u., Unité</t>
  </si>
  <si>
    <t>0,0685</t>
  </si>
  <si>
    <t>SINS_SYDN05-_0</t>
  </si>
  <si>
    <t>Seringue Luer, 5ml + aiguille 21G, u.u., Unité</t>
  </si>
  <si>
    <t>0,0628</t>
  </si>
  <si>
    <t>SINS_SYDN50-_0</t>
  </si>
  <si>
    <t>Seringue Luer, 50ml + aiguille 19G, u.u., Unité</t>
  </si>
  <si>
    <t>SLAS_ACEA181_0</t>
  </si>
  <si>
    <t>Acide acetique, glacial, 1000ml, flacon, unité</t>
  </si>
  <si>
    <t>SLAS_GIEM2P2_0</t>
  </si>
  <si>
    <t>Colorant de Giemsa, poudre, 25g, pot, Unité</t>
  </si>
  <si>
    <t>SLAS_LUGG1B1_5</t>
  </si>
  <si>
    <t>Lugol (solution iodée), pour coloration Gram, 500ml, flacon, Unité</t>
  </si>
  <si>
    <t>SLAS_OILI1B1_0</t>
  </si>
  <si>
    <t>Huile à immersion, 100ml, flacon, Unité</t>
  </si>
  <si>
    <t>SLAS_PTUA1P1_01</t>
  </si>
  <si>
    <t>Acide phosphotungistique, poudre, 100g, flacon, Unité</t>
  </si>
  <si>
    <t>SMSU_BAG10-_0</t>
  </si>
  <si>
    <t>Sachet plastique pour médicament, antigrip, 10*8cm, Boite de 500 unités</t>
  </si>
  <si>
    <t>0,0147</t>
  </si>
  <si>
    <t>SMSU_BAGP06-_0</t>
  </si>
  <si>
    <t>Sachet plastique pour médicament, antigrip, 6*8cm, Boite de 500 unités</t>
  </si>
  <si>
    <t>0,0055</t>
  </si>
  <si>
    <t>SMSU_DEPT1W-_1</t>
  </si>
  <si>
    <t>Abaisse langue en bois, 18*140mm, Boite de 100</t>
  </si>
  <si>
    <t>0,0219</t>
  </si>
  <si>
    <t>SMSU_GLOE1ML_0</t>
  </si>
  <si>
    <t>Gants d'examen, latexn u.u., non poudrés,non stériles, Taille Moyenne, 100</t>
  </si>
  <si>
    <t>0,1249</t>
  </si>
  <si>
    <t>SMSU_GLOS70-_0</t>
  </si>
  <si>
    <t>Gants chirurgicaux, latex, u.u., non poudrés, stériles, Taille7 1/2, Paire</t>
  </si>
  <si>
    <t>0,4006</t>
  </si>
  <si>
    <t>SMSU_GLOS80-_0</t>
  </si>
  <si>
    <t>Gants chirurgicaux, latex, u.u., non poudrés, stériles, Taille 8.0, Paire</t>
  </si>
  <si>
    <t>0,3761</t>
  </si>
  <si>
    <t>SMSU_GLOS85-_0</t>
  </si>
  <si>
    <t>Gants chirurgicaux, latex, u.u., non poudrés, stériles, Taille 8.5, Paire</t>
  </si>
  <si>
    <t>0,3812</t>
  </si>
  <si>
    <t>SMSU_POIREOR_0</t>
  </si>
  <si>
    <t>Poire effilée pour ORl, pièce, unité</t>
  </si>
  <si>
    <t>SMSU_RAZ01S-_0</t>
  </si>
  <si>
    <t>Rasoir, sans manche, u.u., boîte de 100 unité</t>
  </si>
  <si>
    <t>0,0807</t>
  </si>
  <si>
    <t>SMSU_THER1D-_0</t>
  </si>
  <si>
    <t>Thermomètre, electronique(Digital)+batterie, celcius, unité</t>
  </si>
  <si>
    <t>SMSU_THERIR-0</t>
  </si>
  <si>
    <t>Thermometre infra rouge, pièce, unité</t>
  </si>
  <si>
    <t>SSUT_SABB2HR_0</t>
  </si>
  <si>
    <t>Sut.synth, PGA, tressé, 75cm, déc.2(3/0), aig.1/2c, R, eff., 18mm, unité</t>
  </si>
  <si>
    <t>SSUT_SABB4CT_0</t>
  </si>
  <si>
    <t>Sut.synth, PGA, tressé, 75cm, déc.4(USP1), aig.1/2c, 50mm, Unité</t>
  </si>
  <si>
    <t>0,8339</t>
  </si>
  <si>
    <t>SSUT_SABB4HR_2</t>
  </si>
  <si>
    <t>Sut.synth, PGA, 90cm, déc 4(USP1), aig 1/2 c,ronde, 36mm, u</t>
  </si>
  <si>
    <t>SSUT_SABB5-_150</t>
  </si>
  <si>
    <t>Suture, synthetique,PGA, 150cm USP2 (met 5), fil, unité</t>
  </si>
  <si>
    <t>SSUT_SABV275--25</t>
  </si>
  <si>
    <t>Sut.synt, abs, VICRYL, 75cm, 2(3/0), aig 3/8c, 25mm, unité</t>
  </si>
  <si>
    <t>SSUT_SABV75--_26</t>
  </si>
  <si>
    <t>Sut.synt, abs, VICRYL, 75cm, USP 0(déc3.5), aig 1/2, 26mm, R, unité</t>
  </si>
  <si>
    <t>SSUT_SABV90--_36</t>
  </si>
  <si>
    <t>Sut.synt, abs, VICRYL, 90cm, 3.5(0), aig 1/2c, 36mm, unité</t>
  </si>
  <si>
    <t>SSUT_SNB7CT-_2</t>
  </si>
  <si>
    <t>Sut.soie, tressée, 75cm, non abs, 2-0(3 Ph. Eur), aig cir.3/8, 38mm, unité</t>
  </si>
  <si>
    <t>0,5398</t>
  </si>
  <si>
    <t>SSUT_SNB7CT--30</t>
  </si>
  <si>
    <t>Sut.soie, tressée, 75cm, non abs, déc3(2/0), aig 3/8, 30mm, unité</t>
  </si>
  <si>
    <t>SXRS_DEVE2P-_0</t>
  </si>
  <si>
    <t>Revelateur radio, poudre pour 22,5l, 2,9kg, UnitÚ</t>
  </si>
  <si>
    <t>SXRS_FILM182_0</t>
  </si>
  <si>
    <t>Film radio, 18*24cm, sensibilisé au bleu, 100</t>
  </si>
  <si>
    <t>0,3743</t>
  </si>
  <si>
    <t>SXRS_FIXA2P-_0</t>
  </si>
  <si>
    <t>Fixateur radio, poudre pour 22.5litres, 3.2kg, UnitÚ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</si>
</sst>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7"/>
  <sheetViews>
    <sheetView tabSelected="1" view="pageBreakPreview" zoomScale="60" workbookViewId="0">
      <selection activeCell="B12" sqref="B12"/>
    </sheetView>
  </sheetViews>
  <sheetFormatPr baseColWidth="10" defaultRowHeight="15"/>
  <cols>
    <col min="1" max="1" width="24.7109375" customWidth="1"/>
    <col min="2" max="2" width="79.5703125" customWidth="1"/>
    <col min="3" max="3" width="17.140625" style="3" customWidth="1"/>
    <col min="4" max="4" width="15.7109375" customWidth="1"/>
  </cols>
  <sheetData>
    <row r="1" spans="1:3">
      <c r="A1" s="7" t="s">
        <v>0</v>
      </c>
      <c r="B1" s="7"/>
      <c r="C1" s="5" t="s">
        <v>1</v>
      </c>
    </row>
    <row r="2" spans="1:3">
      <c r="A2" s="8" t="s">
        <v>2</v>
      </c>
      <c r="B2" s="9"/>
      <c r="C2" s="5" t="s">
        <v>3</v>
      </c>
    </row>
    <row r="3" spans="1:3">
      <c r="A3" s="1" t="s">
        <v>4</v>
      </c>
      <c r="B3" s="1" t="s">
        <v>5</v>
      </c>
      <c r="C3" s="4" t="s">
        <v>6</v>
      </c>
    </row>
    <row r="4" spans="1:3">
      <c r="A4" s="2" t="s">
        <v>7</v>
      </c>
      <c r="B4" s="2" t="s">
        <v>8</v>
      </c>
      <c r="C4" s="5" t="s">
        <v>9</v>
      </c>
    </row>
    <row r="5" spans="1:3">
      <c r="A5" s="2" t="s">
        <v>10</v>
      </c>
      <c r="B5" s="2" t="s">
        <v>11</v>
      </c>
      <c r="C5" s="6" t="str">
        <f>"25,5478"</f>
        <v>25,5478</v>
      </c>
    </row>
    <row r="6" spans="1:3">
      <c r="A6" s="2" t="s">
        <v>12</v>
      </c>
      <c r="B6" s="2" t="s">
        <v>13</v>
      </c>
      <c r="C6" s="6" t="str">
        <f>"3,2573"</f>
        <v>3,2573</v>
      </c>
    </row>
    <row r="7" spans="1:3">
      <c r="A7" s="2" t="s">
        <v>14</v>
      </c>
      <c r="B7" s="2" t="s">
        <v>15</v>
      </c>
      <c r="C7" s="6" t="str">
        <f>"27,6379"</f>
        <v>27,6379</v>
      </c>
    </row>
    <row r="8" spans="1:3">
      <c r="A8" s="2" t="s">
        <v>16</v>
      </c>
      <c r="B8" s="2" t="s">
        <v>17</v>
      </c>
      <c r="C8" s="6" t="str">
        <f>"9,0686"</f>
        <v>9,0686</v>
      </c>
    </row>
    <row r="9" spans="1:3">
      <c r="A9" s="2" t="s">
        <v>18</v>
      </c>
      <c r="B9" s="2" t="s">
        <v>19</v>
      </c>
      <c r="C9" s="5" t="s">
        <v>20</v>
      </c>
    </row>
    <row r="10" spans="1:3">
      <c r="A10" s="2" t="s">
        <v>21</v>
      </c>
      <c r="B10" s="2" t="s">
        <v>22</v>
      </c>
      <c r="C10" s="6" t="str">
        <f>"50,1470"</f>
        <v>50,1470</v>
      </c>
    </row>
    <row r="11" spans="1:3">
      <c r="A11" s="2" t="s">
        <v>23</v>
      </c>
      <c r="B11" s="2" t="s">
        <v>24</v>
      </c>
      <c r="C11" s="6" t="str">
        <f>"43,3941"</f>
        <v>43,3941</v>
      </c>
    </row>
    <row r="12" spans="1:3">
      <c r="A12" s="2" t="s">
        <v>25</v>
      </c>
      <c r="B12" s="2" t="s">
        <v>26</v>
      </c>
      <c r="C12" s="6" t="str">
        <f>"5,9165"</f>
        <v>5,9165</v>
      </c>
    </row>
    <row r="13" spans="1:3">
      <c r="A13" s="2" t="s">
        <v>27</v>
      </c>
      <c r="B13" s="2" t="s">
        <v>28</v>
      </c>
      <c r="C13" s="6" t="str">
        <f>"9,6117"</f>
        <v>9,6117</v>
      </c>
    </row>
    <row r="14" spans="1:3">
      <c r="A14" s="2" t="s">
        <v>29</v>
      </c>
      <c r="B14" s="2" t="s">
        <v>30</v>
      </c>
      <c r="C14" s="6" t="str">
        <f>"5,9571"</f>
        <v>5,9571</v>
      </c>
    </row>
    <row r="15" spans="1:3">
      <c r="A15" s="2" t="s">
        <v>31</v>
      </c>
      <c r="B15" s="2" t="s">
        <v>32</v>
      </c>
      <c r="C15" s="6" t="str">
        <f>"9,1890"</f>
        <v>9,1890</v>
      </c>
    </row>
    <row r="16" spans="1:3">
      <c r="A16" s="2" t="s">
        <v>33</v>
      </c>
      <c r="B16" s="2" t="s">
        <v>34</v>
      </c>
      <c r="C16" s="6" t="str">
        <f>"24,4910"</f>
        <v>24,4910</v>
      </c>
    </row>
    <row r="17" spans="1:3">
      <c r="A17" s="2" t="s">
        <v>35</v>
      </c>
      <c r="B17" s="2" t="s">
        <v>36</v>
      </c>
      <c r="C17" s="6" t="str">
        <f>"24,7645"</f>
        <v>24,7645</v>
      </c>
    </row>
    <row r="18" spans="1:3">
      <c r="A18" s="2" t="s">
        <v>37</v>
      </c>
      <c r="B18" s="2" t="s">
        <v>38</v>
      </c>
      <c r="C18" s="5" t="s">
        <v>39</v>
      </c>
    </row>
    <row r="19" spans="1:3">
      <c r="A19" s="2" t="s">
        <v>40</v>
      </c>
      <c r="B19" s="2" t="s">
        <v>41</v>
      </c>
      <c r="C19" s="6" t="str">
        <f>"20,2009"</f>
        <v>20,2009</v>
      </c>
    </row>
    <row r="20" spans="1:3">
      <c r="A20" s="2" t="s">
        <v>42</v>
      </c>
      <c r="B20" s="2" t="s">
        <v>43</v>
      </c>
      <c r="C20" s="5" t="s">
        <v>44</v>
      </c>
    </row>
    <row r="21" spans="1:3">
      <c r="A21" s="2" t="s">
        <v>45</v>
      </c>
      <c r="B21" s="2" t="s">
        <v>46</v>
      </c>
      <c r="C21" s="6" t="str">
        <f>"6,4924"</f>
        <v>6,4924</v>
      </c>
    </row>
    <row r="22" spans="1:3">
      <c r="A22" s="2" t="s">
        <v>47</v>
      </c>
      <c r="B22" s="2" t="s">
        <v>48</v>
      </c>
      <c r="C22" s="6" t="str">
        <f>"4,3904"</f>
        <v>4,3904</v>
      </c>
    </row>
    <row r="23" spans="1:3">
      <c r="A23" s="2" t="s">
        <v>49</v>
      </c>
      <c r="B23" s="2" t="s">
        <v>50</v>
      </c>
      <c r="C23" s="6" t="str">
        <f>"6,2797"</f>
        <v>6,2797</v>
      </c>
    </row>
    <row r="24" spans="1:3">
      <c r="A24" s="2" t="s">
        <v>51</v>
      </c>
      <c r="B24" s="2" t="s">
        <v>52</v>
      </c>
      <c r="C24" s="6" t="str">
        <f>"1,9336"</f>
        <v>1,9336</v>
      </c>
    </row>
    <row r="25" spans="1:3">
      <c r="A25" s="2" t="s">
        <v>53</v>
      </c>
      <c r="B25" s="2" t="s">
        <v>54</v>
      </c>
      <c r="C25" s="5" t="s">
        <v>55</v>
      </c>
    </row>
    <row r="26" spans="1:3">
      <c r="A26" s="2" t="s">
        <v>56</v>
      </c>
      <c r="B26" s="2" t="s">
        <v>57</v>
      </c>
      <c r="C26" s="6" t="str">
        <f>"1,2298"</f>
        <v>1,2298</v>
      </c>
    </row>
    <row r="27" spans="1:3">
      <c r="A27" s="2" t="s">
        <v>58</v>
      </c>
      <c r="B27" s="2" t="s">
        <v>59</v>
      </c>
      <c r="C27" s="6" t="str">
        <f>"3,5885"</f>
        <v>3,5885</v>
      </c>
    </row>
    <row r="28" spans="1:3">
      <c r="A28" s="2" t="s">
        <v>60</v>
      </c>
      <c r="B28" s="2" t="s">
        <v>61</v>
      </c>
      <c r="C28" s="5" t="s">
        <v>62</v>
      </c>
    </row>
    <row r="29" spans="1:3">
      <c r="A29" s="2" t="s">
        <v>63</v>
      </c>
      <c r="B29" s="2" t="s">
        <v>64</v>
      </c>
      <c r="C29" s="5" t="s">
        <v>65</v>
      </c>
    </row>
    <row r="30" spans="1:3">
      <c r="A30" s="2" t="s">
        <v>66</v>
      </c>
      <c r="B30" s="2" t="s">
        <v>67</v>
      </c>
      <c r="C30" s="6" t="str">
        <f>"13,9894"</f>
        <v>13,9894</v>
      </c>
    </row>
    <row r="31" spans="1:3">
      <c r="A31" s="2" t="s">
        <v>68</v>
      </c>
      <c r="B31" s="2" t="s">
        <v>69</v>
      </c>
      <c r="C31" s="5" t="s">
        <v>70</v>
      </c>
    </row>
    <row r="32" spans="1:3">
      <c r="A32" s="2" t="s">
        <v>71</v>
      </c>
      <c r="B32" s="2" t="s">
        <v>72</v>
      </c>
      <c r="C32" s="6" t="str">
        <f>"4,5986"</f>
        <v>4,5986</v>
      </c>
    </row>
    <row r="33" spans="1:3">
      <c r="A33" s="2" t="s">
        <v>73</v>
      </c>
      <c r="B33" s="2" t="s">
        <v>74</v>
      </c>
      <c r="C33" s="6" t="str">
        <f>"2,5050"</f>
        <v>2,5050</v>
      </c>
    </row>
    <row r="34" spans="1:3">
      <c r="A34" s="2" t="s">
        <v>75</v>
      </c>
      <c r="B34" s="2" t="s">
        <v>76</v>
      </c>
      <c r="C34" s="6" t="str">
        <f>"2,2810"</f>
        <v>2,2810</v>
      </c>
    </row>
    <row r="35" spans="1:3">
      <c r="A35" s="2" t="s">
        <v>77</v>
      </c>
      <c r="B35" s="2" t="s">
        <v>78</v>
      </c>
      <c r="C35" s="6" t="str">
        <f>"1,6787"</f>
        <v>1,6787</v>
      </c>
    </row>
    <row r="36" spans="1:3">
      <c r="A36" s="2" t="s">
        <v>79</v>
      </c>
      <c r="B36" s="2" t="s">
        <v>80</v>
      </c>
      <c r="C36" s="6" t="str">
        <f>"1,6787"</f>
        <v>1,6787</v>
      </c>
    </row>
    <row r="37" spans="1:3">
      <c r="A37" s="2" t="s">
        <v>81</v>
      </c>
      <c r="B37" s="2" t="s">
        <v>82</v>
      </c>
      <c r="C37" s="6" t="str">
        <f>"1,8750"</f>
        <v>1,8750</v>
      </c>
    </row>
    <row r="38" spans="1:3">
      <c r="A38" s="2" t="s">
        <v>83</v>
      </c>
      <c r="B38" s="2" t="s">
        <v>84</v>
      </c>
      <c r="C38" s="6" t="str">
        <f>"11,1913"</f>
        <v>11,1913</v>
      </c>
    </row>
    <row r="39" spans="1:3">
      <c r="A39" s="2" t="s">
        <v>85</v>
      </c>
      <c r="B39" s="2" t="s">
        <v>86</v>
      </c>
      <c r="C39" s="6" t="str">
        <f>"1,6787"</f>
        <v>1,6787</v>
      </c>
    </row>
    <row r="40" spans="1:3">
      <c r="A40" s="2" t="s">
        <v>87</v>
      </c>
      <c r="B40" s="2" t="s">
        <v>88</v>
      </c>
      <c r="C40" s="6" t="str">
        <f>"1,8752"</f>
        <v>1,8752</v>
      </c>
    </row>
    <row r="41" spans="1:3">
      <c r="A41" s="2" t="s">
        <v>89</v>
      </c>
      <c r="B41" s="2" t="s">
        <v>90</v>
      </c>
      <c r="C41" s="5" t="s">
        <v>91</v>
      </c>
    </row>
    <row r="42" spans="1:3">
      <c r="A42" s="2" t="s">
        <v>92</v>
      </c>
      <c r="B42" s="2" t="s">
        <v>93</v>
      </c>
      <c r="C42" s="5" t="s">
        <v>94</v>
      </c>
    </row>
    <row r="43" spans="1:3">
      <c r="A43" s="2" t="s">
        <v>95</v>
      </c>
      <c r="B43" s="2" t="s">
        <v>96</v>
      </c>
      <c r="C43" s="5" t="s">
        <v>97</v>
      </c>
    </row>
    <row r="44" spans="1:3">
      <c r="A44" s="2" t="s">
        <v>98</v>
      </c>
      <c r="B44" s="2" t="s">
        <v>96</v>
      </c>
      <c r="C44" s="5" t="s">
        <v>99</v>
      </c>
    </row>
    <row r="45" spans="1:3">
      <c r="A45" s="2" t="s">
        <v>100</v>
      </c>
      <c r="B45" s="2" t="s">
        <v>101</v>
      </c>
      <c r="C45" s="5" t="s">
        <v>102</v>
      </c>
    </row>
    <row r="46" spans="1:3">
      <c r="A46" s="2" t="s">
        <v>103</v>
      </c>
      <c r="B46" s="2" t="s">
        <v>104</v>
      </c>
      <c r="C46" s="5" t="s">
        <v>105</v>
      </c>
    </row>
    <row r="47" spans="1:3">
      <c r="A47" s="2" t="s">
        <v>106</v>
      </c>
      <c r="B47" s="2" t="s">
        <v>107</v>
      </c>
      <c r="C47" s="6" t="str">
        <f>"1,1192"</f>
        <v>1,1192</v>
      </c>
    </row>
    <row r="48" spans="1:3">
      <c r="A48" s="2" t="s">
        <v>108</v>
      </c>
      <c r="B48" s="2" t="s">
        <v>109</v>
      </c>
      <c r="C48" s="5" t="s">
        <v>110</v>
      </c>
    </row>
    <row r="49" spans="1:3">
      <c r="A49" s="2" t="s">
        <v>111</v>
      </c>
      <c r="B49" s="2" t="s">
        <v>112</v>
      </c>
      <c r="C49" s="6" t="str">
        <f>"1,0286"</f>
        <v>1,0286</v>
      </c>
    </row>
    <row r="50" spans="1:3">
      <c r="A50" s="2" t="s">
        <v>113</v>
      </c>
      <c r="B50" s="2" t="s">
        <v>114</v>
      </c>
      <c r="C50" s="5" t="s">
        <v>115</v>
      </c>
    </row>
    <row r="51" spans="1:3">
      <c r="A51" s="2" t="s">
        <v>116</v>
      </c>
      <c r="B51" s="2" t="s">
        <v>117</v>
      </c>
      <c r="C51" s="6" t="str">
        <f>"1,3195"</f>
        <v>1,3195</v>
      </c>
    </row>
    <row r="52" spans="1:3">
      <c r="A52" s="2" t="s">
        <v>118</v>
      </c>
      <c r="B52" s="2" t="s">
        <v>119</v>
      </c>
      <c r="C52" s="5" t="s">
        <v>120</v>
      </c>
    </row>
    <row r="53" spans="1:3">
      <c r="A53" s="2" t="s">
        <v>121</v>
      </c>
      <c r="B53" s="2" t="s">
        <v>122</v>
      </c>
      <c r="C53" s="6" t="str">
        <f>"1,4685"</f>
        <v>1,4685</v>
      </c>
    </row>
    <row r="54" spans="1:3">
      <c r="A54" s="2" t="s">
        <v>123</v>
      </c>
      <c r="B54" s="2" t="s">
        <v>124</v>
      </c>
      <c r="C54" s="5" t="s">
        <v>125</v>
      </c>
    </row>
    <row r="55" spans="1:3">
      <c r="A55" s="2" t="s">
        <v>126</v>
      </c>
      <c r="B55" s="2" t="s">
        <v>127</v>
      </c>
      <c r="C55" s="5" t="s">
        <v>128</v>
      </c>
    </row>
    <row r="56" spans="1:3">
      <c r="A56" s="2" t="s">
        <v>129</v>
      </c>
      <c r="B56" s="2" t="s">
        <v>130</v>
      </c>
      <c r="C56" s="5" t="s">
        <v>131</v>
      </c>
    </row>
    <row r="57" spans="1:3">
      <c r="A57" s="2" t="s">
        <v>132</v>
      </c>
      <c r="B57" s="2" t="s">
        <v>133</v>
      </c>
      <c r="C57" s="5" t="s">
        <v>134</v>
      </c>
    </row>
    <row r="58" spans="1:3">
      <c r="A58" s="2" t="s">
        <v>135</v>
      </c>
      <c r="B58" s="2" t="s">
        <v>136</v>
      </c>
      <c r="C58" s="5" t="s">
        <v>137</v>
      </c>
    </row>
    <row r="59" spans="1:3">
      <c r="A59" s="2" t="s">
        <v>138</v>
      </c>
      <c r="B59" s="2" t="s">
        <v>139</v>
      </c>
      <c r="C59" s="6" t="str">
        <f>"9,8924"</f>
        <v>9,8924</v>
      </c>
    </row>
    <row r="60" spans="1:3">
      <c r="A60" s="2" t="s">
        <v>140</v>
      </c>
      <c r="B60" s="2" t="s">
        <v>141</v>
      </c>
      <c r="C60" s="6" t="str">
        <f>"1,2588"</f>
        <v>1,2588</v>
      </c>
    </row>
    <row r="61" spans="1:3">
      <c r="A61" s="2" t="s">
        <v>142</v>
      </c>
      <c r="B61" s="2" t="s">
        <v>143</v>
      </c>
      <c r="C61" s="5" t="s">
        <v>144</v>
      </c>
    </row>
    <row r="62" spans="1:3">
      <c r="A62" s="2" t="s">
        <v>145</v>
      </c>
      <c r="B62" s="2" t="s">
        <v>146</v>
      </c>
      <c r="C62" s="6" t="str">
        <f>"1,2479"</f>
        <v>1,2479</v>
      </c>
    </row>
    <row r="63" spans="1:3">
      <c r="A63" s="2" t="s">
        <v>147</v>
      </c>
      <c r="B63" s="2" t="s">
        <v>148</v>
      </c>
      <c r="C63" s="6" t="str">
        <f>"1,1192"</f>
        <v>1,1192</v>
      </c>
    </row>
    <row r="64" spans="1:3">
      <c r="A64" s="2" t="s">
        <v>149</v>
      </c>
      <c r="B64" s="2" t="s">
        <v>150</v>
      </c>
      <c r="C64" s="6" t="str">
        <f>"2,5521"</f>
        <v>2,5521</v>
      </c>
    </row>
    <row r="65" spans="1:3">
      <c r="A65" s="2" t="s">
        <v>151</v>
      </c>
      <c r="B65" s="2" t="s">
        <v>152</v>
      </c>
      <c r="C65" s="6" t="str">
        <f>"1,5178"</f>
        <v>1,5178</v>
      </c>
    </row>
    <row r="66" spans="1:3">
      <c r="A66" s="2" t="s">
        <v>153</v>
      </c>
      <c r="B66" s="2" t="s">
        <v>154</v>
      </c>
      <c r="C66" s="5" t="s">
        <v>155</v>
      </c>
    </row>
    <row r="67" spans="1:3">
      <c r="A67" s="2" t="s">
        <v>156</v>
      </c>
      <c r="B67" s="2" t="s">
        <v>157</v>
      </c>
      <c r="C67" s="5" t="s">
        <v>158</v>
      </c>
    </row>
    <row r="68" spans="1:3">
      <c r="A68" s="2" t="s">
        <v>159</v>
      </c>
      <c r="B68" s="2" t="s">
        <v>160</v>
      </c>
      <c r="C68" s="5" t="s">
        <v>161</v>
      </c>
    </row>
    <row r="69" spans="1:3">
      <c r="A69" s="2" t="s">
        <v>162</v>
      </c>
      <c r="B69" s="2" t="s">
        <v>163</v>
      </c>
      <c r="C69" s="5" t="s">
        <v>164</v>
      </c>
    </row>
    <row r="70" spans="1:3">
      <c r="A70" s="2" t="s">
        <v>165</v>
      </c>
      <c r="B70" s="2" t="s">
        <v>166</v>
      </c>
      <c r="C70" s="5" t="s">
        <v>167</v>
      </c>
    </row>
    <row r="71" spans="1:3">
      <c r="A71" s="2" t="s">
        <v>168</v>
      </c>
      <c r="B71" s="2" t="s">
        <v>169</v>
      </c>
      <c r="C71" s="5" t="s">
        <v>170</v>
      </c>
    </row>
    <row r="72" spans="1:3">
      <c r="A72" s="2" t="s">
        <v>171</v>
      </c>
      <c r="B72" s="2" t="s">
        <v>172</v>
      </c>
      <c r="C72" s="5" t="s">
        <v>173</v>
      </c>
    </row>
    <row r="73" spans="1:3">
      <c r="A73" s="2" t="s">
        <v>174</v>
      </c>
      <c r="B73" s="2" t="s">
        <v>175</v>
      </c>
      <c r="C73" s="5" t="s">
        <v>176</v>
      </c>
    </row>
    <row r="74" spans="1:3">
      <c r="A74" s="2" t="s">
        <v>177</v>
      </c>
      <c r="B74" s="2" t="s">
        <v>178</v>
      </c>
      <c r="C74" s="5" t="s">
        <v>179</v>
      </c>
    </row>
    <row r="75" spans="1:3">
      <c r="A75" s="2" t="s">
        <v>180</v>
      </c>
      <c r="B75" s="2" t="s">
        <v>181</v>
      </c>
      <c r="C75" s="5" t="s">
        <v>182</v>
      </c>
    </row>
    <row r="76" spans="1:3">
      <c r="A76" s="2" t="s">
        <v>183</v>
      </c>
      <c r="B76" s="2" t="s">
        <v>184</v>
      </c>
      <c r="C76" s="5" t="s">
        <v>185</v>
      </c>
    </row>
    <row r="77" spans="1:3">
      <c r="A77" s="2" t="s">
        <v>186</v>
      </c>
      <c r="B77" s="2" t="s">
        <v>187</v>
      </c>
      <c r="C77" s="5" t="s">
        <v>188</v>
      </c>
    </row>
    <row r="78" spans="1:3">
      <c r="A78" s="2" t="s">
        <v>189</v>
      </c>
      <c r="B78" s="2" t="s">
        <v>190</v>
      </c>
      <c r="C78" s="5" t="s">
        <v>191</v>
      </c>
    </row>
    <row r="79" spans="1:3">
      <c r="A79" s="2" t="s">
        <v>192</v>
      </c>
      <c r="B79" s="2" t="s">
        <v>193</v>
      </c>
      <c r="C79" s="5" t="s">
        <v>194</v>
      </c>
    </row>
    <row r="80" spans="1:3">
      <c r="A80" s="2" t="s">
        <v>195</v>
      </c>
      <c r="B80" s="2" t="s">
        <v>196</v>
      </c>
      <c r="C80" s="5" t="s">
        <v>197</v>
      </c>
    </row>
    <row r="81" spans="1:3">
      <c r="A81" s="2" t="s">
        <v>198</v>
      </c>
      <c r="B81" s="2" t="s">
        <v>199</v>
      </c>
      <c r="C81" s="5" t="s">
        <v>200</v>
      </c>
    </row>
    <row r="82" spans="1:3">
      <c r="A82" s="2" t="s">
        <v>201</v>
      </c>
      <c r="B82" s="2" t="s">
        <v>202</v>
      </c>
      <c r="C82" s="5" t="s">
        <v>203</v>
      </c>
    </row>
    <row r="83" spans="1:3">
      <c r="A83" s="2" t="s">
        <v>204</v>
      </c>
      <c r="B83" s="2" t="s">
        <v>205</v>
      </c>
      <c r="C83" s="5" t="s">
        <v>206</v>
      </c>
    </row>
    <row r="84" spans="1:3">
      <c r="A84" s="2" t="s">
        <v>207</v>
      </c>
      <c r="B84" s="2" t="s">
        <v>208</v>
      </c>
      <c r="C84" s="5" t="s">
        <v>209</v>
      </c>
    </row>
    <row r="85" spans="1:3">
      <c r="A85" s="2" t="s">
        <v>210</v>
      </c>
      <c r="B85" s="2" t="s">
        <v>211</v>
      </c>
      <c r="C85" s="6" t="str">
        <f>"1,2936"</f>
        <v>1,2936</v>
      </c>
    </row>
    <row r="86" spans="1:3">
      <c r="A86" s="2" t="s">
        <v>212</v>
      </c>
      <c r="B86" s="2" t="s">
        <v>213</v>
      </c>
      <c r="C86" s="5" t="s">
        <v>214</v>
      </c>
    </row>
    <row r="87" spans="1:3">
      <c r="A87" s="2" t="s">
        <v>215</v>
      </c>
      <c r="B87" s="2" t="s">
        <v>216</v>
      </c>
      <c r="C87" s="5" t="s">
        <v>217</v>
      </c>
    </row>
    <row r="88" spans="1:3">
      <c r="A88" s="2" t="s">
        <v>218</v>
      </c>
      <c r="B88" s="2" t="s">
        <v>219</v>
      </c>
      <c r="C88" s="5" t="s">
        <v>220</v>
      </c>
    </row>
    <row r="89" spans="1:3">
      <c r="A89" s="2" t="s">
        <v>221</v>
      </c>
      <c r="B89" s="2" t="s">
        <v>222</v>
      </c>
      <c r="C89" s="5" t="s">
        <v>223</v>
      </c>
    </row>
    <row r="90" spans="1:3">
      <c r="A90" s="2" t="s">
        <v>224</v>
      </c>
      <c r="B90" s="2" t="s">
        <v>225</v>
      </c>
      <c r="C90" s="6" t="str">
        <f>"8,3803"</f>
        <v>8,3803</v>
      </c>
    </row>
    <row r="91" spans="1:3">
      <c r="A91" s="2" t="s">
        <v>226</v>
      </c>
      <c r="B91" s="2" t="s">
        <v>227</v>
      </c>
      <c r="C91" s="5" t="s">
        <v>228</v>
      </c>
    </row>
    <row r="92" spans="1:3">
      <c r="A92" s="2" t="s">
        <v>229</v>
      </c>
      <c r="B92" s="2" t="s">
        <v>230</v>
      </c>
      <c r="C92" s="5" t="s">
        <v>231</v>
      </c>
    </row>
    <row r="93" spans="1:3">
      <c r="A93" s="2" t="s">
        <v>232</v>
      </c>
      <c r="B93" s="2" t="s">
        <v>233</v>
      </c>
      <c r="C93" s="5" t="s">
        <v>234</v>
      </c>
    </row>
    <row r="94" spans="1:3">
      <c r="A94" s="2" t="s">
        <v>235</v>
      </c>
      <c r="B94" s="2" t="s">
        <v>236</v>
      </c>
      <c r="C94" s="5" t="s">
        <v>237</v>
      </c>
    </row>
    <row r="95" spans="1:3">
      <c r="A95" s="2" t="s">
        <v>238</v>
      </c>
      <c r="B95" s="2" t="s">
        <v>239</v>
      </c>
      <c r="C95" s="5" t="s">
        <v>240</v>
      </c>
    </row>
    <row r="96" spans="1:3">
      <c r="A96" s="2" t="s">
        <v>241</v>
      </c>
      <c r="B96" s="2" t="s">
        <v>242</v>
      </c>
      <c r="C96" s="5" t="s">
        <v>243</v>
      </c>
    </row>
    <row r="97" spans="1:3">
      <c r="A97" s="2" t="s">
        <v>244</v>
      </c>
      <c r="B97" s="2" t="s">
        <v>245</v>
      </c>
      <c r="C97" s="6" t="str">
        <f>"1,2942"</f>
        <v>1,2942</v>
      </c>
    </row>
    <row r="98" spans="1:3">
      <c r="A98" s="2" t="s">
        <v>246</v>
      </c>
      <c r="B98" s="2" t="s">
        <v>247</v>
      </c>
      <c r="C98" s="5" t="s">
        <v>248</v>
      </c>
    </row>
    <row r="99" spans="1:3">
      <c r="A99" s="2" t="s">
        <v>249</v>
      </c>
      <c r="B99" s="2" t="s">
        <v>250</v>
      </c>
      <c r="C99" s="5" t="s">
        <v>251</v>
      </c>
    </row>
    <row r="100" spans="1:3">
      <c r="A100" s="2" t="s">
        <v>252</v>
      </c>
      <c r="B100" s="2" t="s">
        <v>253</v>
      </c>
      <c r="C100" s="5" t="s">
        <v>254</v>
      </c>
    </row>
    <row r="101" spans="1:3">
      <c r="A101" s="2" t="s">
        <v>255</v>
      </c>
      <c r="B101" s="2" t="s">
        <v>256</v>
      </c>
      <c r="C101" s="5" t="s">
        <v>257</v>
      </c>
    </row>
    <row r="102" spans="1:3">
      <c r="A102" s="2" t="s">
        <v>258</v>
      </c>
      <c r="B102" s="2" t="s">
        <v>259</v>
      </c>
      <c r="C102" s="5" t="s">
        <v>260</v>
      </c>
    </row>
    <row r="103" spans="1:3">
      <c r="A103" s="2" t="s">
        <v>261</v>
      </c>
      <c r="B103" s="2" t="s">
        <v>262</v>
      </c>
      <c r="C103" s="5" t="s">
        <v>263</v>
      </c>
    </row>
    <row r="104" spans="1:3">
      <c r="A104" s="2" t="s">
        <v>264</v>
      </c>
      <c r="B104" s="2" t="s">
        <v>265</v>
      </c>
      <c r="C104" s="5" t="s">
        <v>266</v>
      </c>
    </row>
    <row r="105" spans="1:3">
      <c r="A105" s="2" t="s">
        <v>267</v>
      </c>
      <c r="B105" s="2" t="s">
        <v>268</v>
      </c>
      <c r="C105" s="5" t="s">
        <v>269</v>
      </c>
    </row>
    <row r="106" spans="1:3">
      <c r="A106" s="2" t="s">
        <v>270</v>
      </c>
      <c r="B106" s="2" t="s">
        <v>271</v>
      </c>
      <c r="C106" s="5" t="s">
        <v>272</v>
      </c>
    </row>
    <row r="107" spans="1:3">
      <c r="A107" s="2" t="s">
        <v>273</v>
      </c>
      <c r="B107" s="2" t="s">
        <v>274</v>
      </c>
      <c r="C107" s="5" t="s">
        <v>275</v>
      </c>
    </row>
    <row r="108" spans="1:3">
      <c r="A108" s="2" t="s">
        <v>276</v>
      </c>
      <c r="B108" s="2" t="s">
        <v>277</v>
      </c>
      <c r="C108" s="5" t="s">
        <v>278</v>
      </c>
    </row>
    <row r="109" spans="1:3">
      <c r="A109" s="2" t="s">
        <v>279</v>
      </c>
      <c r="B109" s="2" t="s">
        <v>280</v>
      </c>
      <c r="C109" s="5" t="s">
        <v>281</v>
      </c>
    </row>
    <row r="110" spans="1:3">
      <c r="A110" s="2" t="s">
        <v>282</v>
      </c>
      <c r="B110" s="2" t="s">
        <v>283</v>
      </c>
      <c r="C110" s="5" t="s">
        <v>284</v>
      </c>
    </row>
    <row r="111" spans="1:3">
      <c r="A111" s="2" t="s">
        <v>285</v>
      </c>
      <c r="B111" s="2" t="s">
        <v>286</v>
      </c>
      <c r="C111" s="5" t="s">
        <v>287</v>
      </c>
    </row>
    <row r="112" spans="1:3">
      <c r="A112" s="2" t="s">
        <v>288</v>
      </c>
      <c r="B112" s="2" t="s">
        <v>289</v>
      </c>
      <c r="C112" s="5" t="s">
        <v>290</v>
      </c>
    </row>
    <row r="113" spans="1:3">
      <c r="A113" s="2" t="s">
        <v>291</v>
      </c>
      <c r="B113" s="2" t="s">
        <v>292</v>
      </c>
      <c r="C113" s="6" t="str">
        <f>"1,6753"</f>
        <v>1,6753</v>
      </c>
    </row>
    <row r="114" spans="1:3">
      <c r="A114" s="2" t="s">
        <v>293</v>
      </c>
      <c r="B114" s="2" t="s">
        <v>294</v>
      </c>
      <c r="C114" s="5" t="s">
        <v>295</v>
      </c>
    </row>
    <row r="115" spans="1:3">
      <c r="A115" s="2" t="s">
        <v>296</v>
      </c>
      <c r="B115" s="2" t="s">
        <v>297</v>
      </c>
      <c r="C115" s="5" t="s">
        <v>298</v>
      </c>
    </row>
    <row r="116" spans="1:3">
      <c r="A116" s="2" t="s">
        <v>299</v>
      </c>
      <c r="B116" s="2" t="s">
        <v>300</v>
      </c>
      <c r="C116" s="5" t="s">
        <v>275</v>
      </c>
    </row>
    <row r="117" spans="1:3">
      <c r="A117" s="2" t="s">
        <v>301</v>
      </c>
      <c r="B117" s="2" t="s">
        <v>302</v>
      </c>
      <c r="C117" s="5" t="s">
        <v>303</v>
      </c>
    </row>
    <row r="118" spans="1:3">
      <c r="A118" s="2" t="s">
        <v>304</v>
      </c>
      <c r="B118" s="2" t="s">
        <v>305</v>
      </c>
      <c r="C118" s="5" t="s">
        <v>306</v>
      </c>
    </row>
    <row r="119" spans="1:3">
      <c r="A119" s="2" t="s">
        <v>307</v>
      </c>
      <c r="B119" s="2" t="s">
        <v>308</v>
      </c>
      <c r="C119" s="5" t="s">
        <v>309</v>
      </c>
    </row>
    <row r="120" spans="1:3">
      <c r="A120" s="2" t="s">
        <v>310</v>
      </c>
      <c r="B120" s="2" t="s">
        <v>311</v>
      </c>
      <c r="C120" s="5" t="s">
        <v>312</v>
      </c>
    </row>
    <row r="121" spans="1:3">
      <c r="A121" s="2" t="s">
        <v>313</v>
      </c>
      <c r="B121" s="2" t="s">
        <v>314</v>
      </c>
      <c r="C121" s="5" t="s">
        <v>315</v>
      </c>
    </row>
    <row r="122" spans="1:3">
      <c r="A122" s="2" t="s">
        <v>316</v>
      </c>
      <c r="B122" s="2" t="s">
        <v>317</v>
      </c>
      <c r="C122" s="5" t="s">
        <v>318</v>
      </c>
    </row>
    <row r="123" spans="1:3">
      <c r="A123" s="2" t="s">
        <v>319</v>
      </c>
      <c r="B123" s="2" t="s">
        <v>320</v>
      </c>
      <c r="C123" s="5" t="s">
        <v>321</v>
      </c>
    </row>
    <row r="124" spans="1:3">
      <c r="A124" s="2" t="s">
        <v>322</v>
      </c>
      <c r="B124" s="2" t="s">
        <v>323</v>
      </c>
      <c r="C124" s="6" t="str">
        <f>"1,5274"</f>
        <v>1,5274</v>
      </c>
    </row>
    <row r="125" spans="1:3">
      <c r="A125" s="2" t="s">
        <v>324</v>
      </c>
      <c r="B125" s="2" t="s">
        <v>325</v>
      </c>
      <c r="C125" s="6" t="str">
        <f>"1,4058"</f>
        <v>1,4058</v>
      </c>
    </row>
    <row r="126" spans="1:3">
      <c r="A126" s="2" t="s">
        <v>326</v>
      </c>
      <c r="B126" s="2" t="s">
        <v>327</v>
      </c>
      <c r="C126" s="5" t="s">
        <v>328</v>
      </c>
    </row>
    <row r="127" spans="1:3">
      <c r="A127" s="2" t="s">
        <v>329</v>
      </c>
      <c r="B127" s="2" t="s">
        <v>330</v>
      </c>
      <c r="C127" s="5" t="s">
        <v>331</v>
      </c>
    </row>
    <row r="128" spans="1:3">
      <c r="A128" s="2" t="s">
        <v>332</v>
      </c>
      <c r="B128" s="2" t="s">
        <v>333</v>
      </c>
      <c r="C128" s="5" t="s">
        <v>334</v>
      </c>
    </row>
    <row r="129" spans="1:3">
      <c r="A129" s="2" t="s">
        <v>335</v>
      </c>
      <c r="B129" s="2" t="s">
        <v>336</v>
      </c>
      <c r="C129" s="5" t="s">
        <v>337</v>
      </c>
    </row>
    <row r="130" spans="1:3">
      <c r="A130" s="2" t="s">
        <v>338</v>
      </c>
      <c r="B130" s="2" t="s">
        <v>339</v>
      </c>
      <c r="C130" s="5" t="s">
        <v>340</v>
      </c>
    </row>
    <row r="131" spans="1:3">
      <c r="A131" s="2" t="s">
        <v>341</v>
      </c>
      <c r="B131" s="2" t="s">
        <v>342</v>
      </c>
      <c r="C131" s="5" t="s">
        <v>343</v>
      </c>
    </row>
    <row r="132" spans="1:3">
      <c r="A132" s="2" t="s">
        <v>344</v>
      </c>
      <c r="B132" s="2" t="s">
        <v>345</v>
      </c>
      <c r="C132" s="5" t="s">
        <v>346</v>
      </c>
    </row>
    <row r="133" spans="1:3">
      <c r="A133" s="2" t="s">
        <v>347</v>
      </c>
      <c r="B133" s="2" t="s">
        <v>348</v>
      </c>
      <c r="C133" s="6" t="str">
        <f>"1,1765"</f>
        <v>1,1765</v>
      </c>
    </row>
    <row r="134" spans="1:3">
      <c r="A134" s="2" t="s">
        <v>349</v>
      </c>
      <c r="B134" s="2" t="s">
        <v>350</v>
      </c>
      <c r="C134" s="6" t="str">
        <f>"31,1900"</f>
        <v>31,1900</v>
      </c>
    </row>
    <row r="135" spans="1:3">
      <c r="A135" s="2" t="s">
        <v>351</v>
      </c>
      <c r="B135" s="2" t="s">
        <v>352</v>
      </c>
      <c r="C135" s="6" t="str">
        <f>"66,3559"</f>
        <v>66,3559</v>
      </c>
    </row>
    <row r="136" spans="1:3">
      <c r="A136" s="2" t="s">
        <v>353</v>
      </c>
      <c r="B136" s="2" t="s">
        <v>354</v>
      </c>
      <c r="C136" s="6" t="str">
        <f>"161,1750"</f>
        <v>161,1750</v>
      </c>
    </row>
    <row r="137" spans="1:3">
      <c r="A137" s="2" t="s">
        <v>355</v>
      </c>
      <c r="B137" s="2" t="s">
        <v>356</v>
      </c>
      <c r="C137" s="6" t="str">
        <f>"35,0409"</f>
        <v>35,0409</v>
      </c>
    </row>
    <row r="138" spans="1:3">
      <c r="A138" s="2" t="s">
        <v>357</v>
      </c>
      <c r="B138" s="2" t="s">
        <v>358</v>
      </c>
      <c r="C138" s="6" t="str">
        <f>"34,1617"</f>
        <v>34,1617</v>
      </c>
    </row>
    <row r="139" spans="1:3">
      <c r="A139" s="2" t="s">
        <v>359</v>
      </c>
      <c r="B139" s="2" t="s">
        <v>360</v>
      </c>
      <c r="C139" s="5" t="s">
        <v>361</v>
      </c>
    </row>
    <row r="140" spans="1:3">
      <c r="A140" s="2" t="s">
        <v>362</v>
      </c>
      <c r="B140" s="2" t="s">
        <v>363</v>
      </c>
      <c r="C140" s="6" t="str">
        <f>"2,9491"</f>
        <v>2,9491</v>
      </c>
    </row>
    <row r="141" spans="1:3">
      <c r="A141" s="2" t="s">
        <v>364</v>
      </c>
      <c r="B141" s="2" t="s">
        <v>365</v>
      </c>
      <c r="C141" s="6" t="str">
        <f>"408,1826"</f>
        <v>408,1826</v>
      </c>
    </row>
    <row r="142" spans="1:3">
      <c r="A142" s="2" t="s">
        <v>366</v>
      </c>
      <c r="B142" s="2" t="s">
        <v>367</v>
      </c>
      <c r="C142" s="6" t="str">
        <f>"773,9216"</f>
        <v>773,9216</v>
      </c>
    </row>
    <row r="143" spans="1:3">
      <c r="A143" s="2" t="s">
        <v>368</v>
      </c>
      <c r="B143" s="2" t="s">
        <v>369</v>
      </c>
      <c r="C143" s="5" t="s">
        <v>370</v>
      </c>
    </row>
    <row r="144" spans="1:3">
      <c r="A144" s="2" t="s">
        <v>371</v>
      </c>
      <c r="B144" s="2" t="s">
        <v>372</v>
      </c>
      <c r="C144" s="6" t="str">
        <f>"62,7973"</f>
        <v>62,7973</v>
      </c>
    </row>
    <row r="145" spans="1:3">
      <c r="A145" s="2" t="s">
        <v>373</v>
      </c>
      <c r="B145" s="2" t="s">
        <v>374</v>
      </c>
      <c r="C145" s="6" t="str">
        <f>"258,8400"</f>
        <v>258,8400</v>
      </c>
    </row>
    <row r="146" spans="1:3">
      <c r="A146" s="2" t="s">
        <v>375</v>
      </c>
      <c r="B146" s="2" t="s">
        <v>376</v>
      </c>
      <c r="C146" s="6" t="str">
        <f>"83,5287"</f>
        <v>83,5287</v>
      </c>
    </row>
    <row r="147" spans="1:3">
      <c r="A147" s="2" t="s">
        <v>377</v>
      </c>
      <c r="B147" s="2" t="s">
        <v>378</v>
      </c>
      <c r="C147" s="6" t="str">
        <f>"140,4783"</f>
        <v>140,4783</v>
      </c>
    </row>
    <row r="148" spans="1:3">
      <c r="A148" s="2" t="s">
        <v>379</v>
      </c>
      <c r="B148" s="2" t="s">
        <v>380</v>
      </c>
      <c r="C148" s="6" t="str">
        <f>"494,3463"</f>
        <v>494,3463</v>
      </c>
    </row>
    <row r="149" spans="1:3">
      <c r="A149" s="2" t="s">
        <v>381</v>
      </c>
      <c r="B149" s="2" t="s">
        <v>382</v>
      </c>
      <c r="C149" s="6" t="str">
        <f>"412,9245"</f>
        <v>412,9245</v>
      </c>
    </row>
    <row r="150" spans="1:3">
      <c r="A150" s="2" t="s">
        <v>383</v>
      </c>
      <c r="B150" s="2" t="s">
        <v>384</v>
      </c>
      <c r="C150" s="6" t="str">
        <f>"137,4562"</f>
        <v>137,4562</v>
      </c>
    </row>
    <row r="151" spans="1:3">
      <c r="A151" s="2" t="s">
        <v>385</v>
      </c>
      <c r="B151" s="2" t="s">
        <v>386</v>
      </c>
      <c r="C151" s="6" t="str">
        <f>"137,4562"</f>
        <v>137,4562</v>
      </c>
    </row>
    <row r="152" spans="1:3">
      <c r="A152" s="2" t="s">
        <v>387</v>
      </c>
      <c r="B152" s="2" t="s">
        <v>388</v>
      </c>
      <c r="C152" s="6" t="str">
        <f>"6,9293"</f>
        <v>6,9293</v>
      </c>
    </row>
    <row r="153" spans="1:3">
      <c r="A153" s="2" t="s">
        <v>389</v>
      </c>
      <c r="B153" s="2" t="s">
        <v>390</v>
      </c>
      <c r="C153" s="6" t="str">
        <f>"21,5880"</f>
        <v>21,5880</v>
      </c>
    </row>
    <row r="154" spans="1:3">
      <c r="A154" s="2" t="s">
        <v>391</v>
      </c>
      <c r="B154" s="2" t="s">
        <v>392</v>
      </c>
      <c r="C154" s="6" t="str">
        <f>"3,6063"</f>
        <v>3,6063</v>
      </c>
    </row>
    <row r="155" spans="1:3">
      <c r="A155" s="2" t="s">
        <v>393</v>
      </c>
      <c r="B155" s="2" t="s">
        <v>394</v>
      </c>
      <c r="C155" s="6" t="str">
        <f>"42,5349"</f>
        <v>42,5349</v>
      </c>
    </row>
    <row r="156" spans="1:3">
      <c r="A156" s="2" t="s">
        <v>395</v>
      </c>
      <c r="B156" s="2" t="s">
        <v>396</v>
      </c>
      <c r="C156" s="5" t="s">
        <v>397</v>
      </c>
    </row>
    <row r="157" spans="1:3">
      <c r="A157" s="2" t="s">
        <v>398</v>
      </c>
      <c r="B157" s="2" t="s">
        <v>399</v>
      </c>
      <c r="C157" s="5" t="s">
        <v>400</v>
      </c>
    </row>
    <row r="158" spans="1:3">
      <c r="A158" s="2" t="s">
        <v>401</v>
      </c>
      <c r="B158" s="2" t="s">
        <v>402</v>
      </c>
      <c r="C158" s="6" t="str">
        <f>"12,5735"</f>
        <v>12,5735</v>
      </c>
    </row>
    <row r="159" spans="1:3">
      <c r="A159" s="2" t="s">
        <v>403</v>
      </c>
      <c r="B159" s="2" t="s">
        <v>404</v>
      </c>
      <c r="C159" s="6" t="str">
        <f>"14,7265"</f>
        <v>14,7265</v>
      </c>
    </row>
    <row r="160" spans="1:3">
      <c r="A160" s="2" t="s">
        <v>405</v>
      </c>
      <c r="B160" s="2" t="s">
        <v>406</v>
      </c>
      <c r="C160" s="6" t="str">
        <f>"18,7852"</f>
        <v>18,7852</v>
      </c>
    </row>
    <row r="161" spans="1:3">
      <c r="A161" s="2" t="s">
        <v>407</v>
      </c>
      <c r="B161" s="2" t="s">
        <v>408</v>
      </c>
      <c r="C161" s="6" t="str">
        <f>"20,4469"</f>
        <v>20,4469</v>
      </c>
    </row>
    <row r="162" spans="1:3">
      <c r="A162" s="2" t="s">
        <v>409</v>
      </c>
      <c r="B162" s="2" t="s">
        <v>410</v>
      </c>
      <c r="C162" s="6" t="str">
        <f>"34,8469"</f>
        <v>34,8469</v>
      </c>
    </row>
    <row r="163" spans="1:3">
      <c r="A163" s="2" t="s">
        <v>411</v>
      </c>
      <c r="B163" s="2" t="s">
        <v>412</v>
      </c>
      <c r="C163" s="6" t="str">
        <f>"54,4219"</f>
        <v>54,4219</v>
      </c>
    </row>
    <row r="164" spans="1:3">
      <c r="A164" s="2" t="s">
        <v>413</v>
      </c>
      <c r="B164" s="2" t="s">
        <v>414</v>
      </c>
      <c r="C164" s="6" t="str">
        <f>"617,4542"</f>
        <v>617,4542</v>
      </c>
    </row>
    <row r="165" spans="1:3">
      <c r="A165" s="2" t="s">
        <v>415</v>
      </c>
      <c r="B165" s="2" t="s">
        <v>416</v>
      </c>
      <c r="C165" s="6" t="str">
        <f>"576,3499"</f>
        <v>576,3499</v>
      </c>
    </row>
    <row r="166" spans="1:3">
      <c r="A166" s="2" t="s">
        <v>417</v>
      </c>
      <c r="B166" s="2" t="s">
        <v>418</v>
      </c>
      <c r="C166" s="5" t="s">
        <v>419</v>
      </c>
    </row>
    <row r="167" spans="1:3">
      <c r="A167" s="2" t="s">
        <v>420</v>
      </c>
      <c r="B167" s="2" t="s">
        <v>421</v>
      </c>
      <c r="C167" s="6" t="str">
        <f>"1,9529"</f>
        <v>1,9529</v>
      </c>
    </row>
    <row r="168" spans="1:3">
      <c r="A168" s="2" t="s">
        <v>422</v>
      </c>
      <c r="B168" s="2" t="s">
        <v>423</v>
      </c>
      <c r="C168" s="5" t="s">
        <v>424</v>
      </c>
    </row>
    <row r="169" spans="1:3">
      <c r="A169" s="2" t="s">
        <v>425</v>
      </c>
      <c r="B169" s="2" t="s">
        <v>426</v>
      </c>
      <c r="C169" s="5" t="s">
        <v>427</v>
      </c>
    </row>
    <row r="170" spans="1:3">
      <c r="A170" s="2" t="s">
        <v>428</v>
      </c>
      <c r="B170" s="2" t="s">
        <v>429</v>
      </c>
      <c r="C170" s="6" t="str">
        <f>"9,3529"</f>
        <v>9,3529</v>
      </c>
    </row>
    <row r="171" spans="1:3">
      <c r="A171" s="2" t="s">
        <v>430</v>
      </c>
      <c r="B171" s="2" t="s">
        <v>431</v>
      </c>
      <c r="C171" s="6" t="str">
        <f>"2,0588"</f>
        <v>2,0588</v>
      </c>
    </row>
    <row r="172" spans="1:3">
      <c r="A172" s="2" t="s">
        <v>432</v>
      </c>
      <c r="B172" s="2" t="s">
        <v>433</v>
      </c>
      <c r="C172" s="6" t="str">
        <f>"31,3987"</f>
        <v>31,3987</v>
      </c>
    </row>
    <row r="173" spans="1:3">
      <c r="A173" s="2" t="s">
        <v>434</v>
      </c>
      <c r="B173" s="2" t="s">
        <v>435</v>
      </c>
      <c r="C173" s="6" t="str">
        <f>"18,0604"</f>
        <v>18,0604</v>
      </c>
    </row>
    <row r="174" spans="1:3">
      <c r="A174" s="2" t="s">
        <v>436</v>
      </c>
      <c r="B174" s="2" t="s">
        <v>437</v>
      </c>
      <c r="C174" s="6" t="str">
        <f>"29,4115"</f>
        <v>29,4115</v>
      </c>
    </row>
    <row r="175" spans="1:3">
      <c r="A175" s="2" t="s">
        <v>438</v>
      </c>
      <c r="B175" s="2" t="s">
        <v>439</v>
      </c>
      <c r="C175" s="5" t="s">
        <v>440</v>
      </c>
    </row>
    <row r="176" spans="1:3">
      <c r="A176" s="2" t="s">
        <v>441</v>
      </c>
      <c r="B176" s="2" t="s">
        <v>442</v>
      </c>
      <c r="C176" s="6" t="str">
        <f>"16,6249"</f>
        <v>16,6249</v>
      </c>
    </row>
    <row r="177" spans="1:3">
      <c r="A177" s="2" t="s">
        <v>443</v>
      </c>
      <c r="B177" s="2" t="s">
        <v>444</v>
      </c>
      <c r="C177" s="6" t="str">
        <f>"3,6503"</f>
        <v>3,6503</v>
      </c>
    </row>
    <row r="178" spans="1:3">
      <c r="A178" s="2" t="s">
        <v>445</v>
      </c>
      <c r="B178" s="2" t="s">
        <v>446</v>
      </c>
      <c r="C178" s="6" t="str">
        <f>"7,2309"</f>
        <v>7,2309</v>
      </c>
    </row>
    <row r="179" spans="1:3">
      <c r="A179" s="2" t="s">
        <v>447</v>
      </c>
      <c r="B179" s="2" t="s">
        <v>448</v>
      </c>
      <c r="C179" s="6" t="str">
        <f>"3,5295"</f>
        <v>3,5295</v>
      </c>
    </row>
    <row r="180" spans="1:3">
      <c r="A180" s="2" t="s">
        <v>449</v>
      </c>
      <c r="B180" s="2" t="s">
        <v>450</v>
      </c>
      <c r="C180" s="6" t="str">
        <f>"4,7097"</f>
        <v>4,7097</v>
      </c>
    </row>
    <row r="181" spans="1:3">
      <c r="A181" s="2" t="s">
        <v>451</v>
      </c>
      <c r="B181" s="2" t="s">
        <v>452</v>
      </c>
      <c r="C181" s="5"/>
    </row>
    <row r="182" spans="1:3">
      <c r="A182" s="2" t="s">
        <v>453</v>
      </c>
      <c r="B182" s="2" t="s">
        <v>454</v>
      </c>
      <c r="C182" s="6" t="str">
        <f>"9,6818"</f>
        <v>9,6818</v>
      </c>
    </row>
    <row r="183" spans="1:3">
      <c r="A183" s="2" t="s">
        <v>455</v>
      </c>
      <c r="B183" s="2" t="s">
        <v>456</v>
      </c>
      <c r="C183" s="6" t="str">
        <f>"11,1779"</f>
        <v>11,1779</v>
      </c>
    </row>
    <row r="184" spans="1:3">
      <c r="A184" s="2" t="s">
        <v>457</v>
      </c>
      <c r="B184" s="2" t="s">
        <v>458</v>
      </c>
      <c r="C184" s="6" t="str">
        <f>"156,6621"</f>
        <v>156,6621</v>
      </c>
    </row>
    <row r="185" spans="1:3">
      <c r="A185" s="2" t="s">
        <v>459</v>
      </c>
      <c r="B185" s="2" t="s">
        <v>460</v>
      </c>
      <c r="C185" s="6" t="str">
        <f>"4,5887"</f>
        <v>4,5887</v>
      </c>
    </row>
    <row r="186" spans="1:3">
      <c r="A186" s="2" t="s">
        <v>461</v>
      </c>
      <c r="B186" s="2" t="s">
        <v>462</v>
      </c>
      <c r="C186" s="6" t="str">
        <f>"3,2782"</f>
        <v>3,2782</v>
      </c>
    </row>
    <row r="187" spans="1:3">
      <c r="A187" s="2" t="s">
        <v>463</v>
      </c>
      <c r="B187" s="2" t="s">
        <v>464</v>
      </c>
      <c r="C187" s="6" t="str">
        <f>"1,8160"</f>
        <v>1,8160</v>
      </c>
    </row>
    <row r="188" spans="1:3">
      <c r="A188" s="2" t="s">
        <v>465</v>
      </c>
      <c r="B188" s="2" t="s">
        <v>466</v>
      </c>
      <c r="C188" s="5" t="s">
        <v>467</v>
      </c>
    </row>
    <row r="189" spans="1:3">
      <c r="A189" s="2" t="s">
        <v>468</v>
      </c>
      <c r="B189" s="2" t="s">
        <v>469</v>
      </c>
      <c r="C189" s="6" t="str">
        <f>"8,8115"</f>
        <v>8,8115</v>
      </c>
    </row>
    <row r="190" spans="1:3">
      <c r="A190" s="2" t="s">
        <v>470</v>
      </c>
      <c r="B190" s="2" t="s">
        <v>471</v>
      </c>
      <c r="C190" s="6" t="str">
        <f>"2,9133"</f>
        <v>2,9133</v>
      </c>
    </row>
    <row r="191" spans="1:3">
      <c r="A191" s="2" t="s">
        <v>472</v>
      </c>
      <c r="B191" s="2" t="s">
        <v>473</v>
      </c>
      <c r="C191" s="6" t="str">
        <f>"4,6453"</f>
        <v>4,6453</v>
      </c>
    </row>
    <row r="192" spans="1:3">
      <c r="A192" s="2" t="s">
        <v>474</v>
      </c>
      <c r="B192" s="2" t="s">
        <v>475</v>
      </c>
      <c r="C192" s="6" t="str">
        <f>"9,4392"</f>
        <v>9,4392</v>
      </c>
    </row>
    <row r="193" spans="1:3">
      <c r="A193" s="2" t="s">
        <v>476</v>
      </c>
      <c r="B193" s="2" t="s">
        <v>477</v>
      </c>
      <c r="C193" s="6" t="str">
        <f>"63,5288"</f>
        <v>63,5288</v>
      </c>
    </row>
    <row r="194" spans="1:3">
      <c r="A194" s="2" t="s">
        <v>478</v>
      </c>
      <c r="B194" s="2" t="s">
        <v>479</v>
      </c>
      <c r="C194" s="5" t="s">
        <v>480</v>
      </c>
    </row>
    <row r="195" spans="1:3">
      <c r="A195" s="2" t="s">
        <v>481</v>
      </c>
      <c r="B195" s="2" t="s">
        <v>482</v>
      </c>
      <c r="C195" s="6" t="str">
        <f>"705,8760"</f>
        <v>705,8760</v>
      </c>
    </row>
    <row r="196" spans="1:3">
      <c r="A196" s="2" t="s">
        <v>483</v>
      </c>
      <c r="B196" s="2" t="s">
        <v>484</v>
      </c>
      <c r="C196" s="6" t="str">
        <f>"16,4108"</f>
        <v>16,4108</v>
      </c>
    </row>
    <row r="197" spans="1:3">
      <c r="A197" s="2" t="s">
        <v>485</v>
      </c>
      <c r="B197" s="2" t="s">
        <v>486</v>
      </c>
      <c r="C197" s="6" t="str">
        <f>"69,9981"</f>
        <v>69,9981</v>
      </c>
    </row>
    <row r="198" spans="1:3">
      <c r="A198" s="2" t="s">
        <v>487</v>
      </c>
      <c r="B198" s="2" t="s">
        <v>488</v>
      </c>
      <c r="C198" s="6" t="str">
        <f>"316,6913"</f>
        <v>316,6913</v>
      </c>
    </row>
    <row r="199" spans="1:3">
      <c r="A199" s="2" t="s">
        <v>489</v>
      </c>
      <c r="B199" s="2" t="s">
        <v>490</v>
      </c>
      <c r="C199" s="6" t="str">
        <f>"213,3003"</f>
        <v>213,3003</v>
      </c>
    </row>
    <row r="200" spans="1:3">
      <c r="A200" s="2" t="s">
        <v>491</v>
      </c>
      <c r="B200" s="2" t="s">
        <v>492</v>
      </c>
      <c r="C200" s="6" t="str">
        <f>"312,8538"</f>
        <v>312,8538</v>
      </c>
    </row>
    <row r="201" spans="1:3">
      <c r="A201" s="2" t="s">
        <v>493</v>
      </c>
      <c r="B201" s="2" t="s">
        <v>494</v>
      </c>
      <c r="C201" s="6" t="str">
        <f>"32,2456"</f>
        <v>32,2456</v>
      </c>
    </row>
    <row r="202" spans="1:3">
      <c r="A202" s="2" t="s">
        <v>495</v>
      </c>
      <c r="B202" s="2" t="s">
        <v>496</v>
      </c>
      <c r="C202" s="6" t="str">
        <f>"27,9359"</f>
        <v>27,9359</v>
      </c>
    </row>
    <row r="203" spans="1:3">
      <c r="A203" s="2" t="s">
        <v>497</v>
      </c>
      <c r="B203" s="2" t="s">
        <v>498</v>
      </c>
      <c r="C203" s="6" t="str">
        <f>"6,4091"</f>
        <v>6,4091</v>
      </c>
    </row>
    <row r="204" spans="1:3">
      <c r="A204" s="2" t="s">
        <v>499</v>
      </c>
      <c r="B204" s="2" t="s">
        <v>500</v>
      </c>
      <c r="C204" s="6" t="str">
        <f>"3,7311"</f>
        <v>3,7311</v>
      </c>
    </row>
    <row r="205" spans="1:3">
      <c r="A205" s="2" t="s">
        <v>501</v>
      </c>
      <c r="B205" s="2" t="s">
        <v>502</v>
      </c>
      <c r="C205" s="6" t="str">
        <f>"8,5412"</f>
        <v>8,5412</v>
      </c>
    </row>
    <row r="206" spans="1:3">
      <c r="A206" s="2" t="s">
        <v>503</v>
      </c>
      <c r="B206" s="2" t="s">
        <v>504</v>
      </c>
      <c r="C206" s="6" t="str">
        <f>"4,1058"</f>
        <v>4,1058</v>
      </c>
    </row>
    <row r="207" spans="1:3">
      <c r="A207" s="2" t="s">
        <v>505</v>
      </c>
      <c r="B207" s="2" t="s">
        <v>506</v>
      </c>
      <c r="C207" s="5"/>
    </row>
    <row r="208" spans="1:3">
      <c r="A208" s="2" t="s">
        <v>507</v>
      </c>
      <c r="B208" s="2" t="s">
        <v>508</v>
      </c>
      <c r="C208" s="6" t="str">
        <f>"7,1764"</f>
        <v>7,1764</v>
      </c>
    </row>
    <row r="209" spans="1:3">
      <c r="A209" s="2" t="s">
        <v>509</v>
      </c>
      <c r="B209" s="2" t="s">
        <v>510</v>
      </c>
      <c r="C209" s="6" t="str">
        <f>"26,3167"</f>
        <v>26,3167</v>
      </c>
    </row>
    <row r="210" spans="1:3">
      <c r="A210" s="2" t="s">
        <v>511</v>
      </c>
      <c r="B210" s="2" t="s">
        <v>512</v>
      </c>
      <c r="C210" s="6" t="str">
        <f>"17,2682"</f>
        <v>17,2682</v>
      </c>
    </row>
    <row r="211" spans="1:3">
      <c r="A211" s="2" t="s">
        <v>513</v>
      </c>
      <c r="B211" s="2" t="s">
        <v>514</v>
      </c>
      <c r="C211" s="6" t="str">
        <f>"12,8260"</f>
        <v>12,8260</v>
      </c>
    </row>
    <row r="212" spans="1:3">
      <c r="A212" s="2" t="s">
        <v>515</v>
      </c>
      <c r="B212" s="2" t="s">
        <v>516</v>
      </c>
      <c r="C212" s="6" t="str">
        <f>"19,0583"</f>
        <v>19,0583</v>
      </c>
    </row>
    <row r="213" spans="1:3">
      <c r="A213" s="2" t="s">
        <v>517</v>
      </c>
      <c r="B213" s="2" t="s">
        <v>518</v>
      </c>
      <c r="C213" s="6" t="str">
        <f>"7,9711"</f>
        <v>7,9711</v>
      </c>
    </row>
    <row r="214" spans="1:3">
      <c r="A214" s="2" t="s">
        <v>519</v>
      </c>
      <c r="B214" s="2" t="s">
        <v>520</v>
      </c>
      <c r="C214" s="5" t="s">
        <v>521</v>
      </c>
    </row>
    <row r="215" spans="1:3">
      <c r="A215" s="2" t="s">
        <v>522</v>
      </c>
      <c r="B215" s="2" t="s">
        <v>523</v>
      </c>
      <c r="C215" s="5" t="s">
        <v>521</v>
      </c>
    </row>
    <row r="216" spans="1:3">
      <c r="A216" s="2" t="s">
        <v>524</v>
      </c>
      <c r="B216" s="2" t="s">
        <v>525</v>
      </c>
      <c r="C216" s="5" t="s">
        <v>526</v>
      </c>
    </row>
    <row r="217" spans="1:3">
      <c r="A217" s="2" t="s">
        <v>527</v>
      </c>
      <c r="B217" s="2" t="s">
        <v>528</v>
      </c>
      <c r="C217" s="6" t="str">
        <f>"5,9557"</f>
        <v>5,9557</v>
      </c>
    </row>
    <row r="218" spans="1:3">
      <c r="A218" s="2" t="s">
        <v>529</v>
      </c>
      <c r="B218" s="2" t="s">
        <v>530</v>
      </c>
      <c r="C218" s="6" t="str">
        <f>"1,3647"</f>
        <v>1,3647</v>
      </c>
    </row>
    <row r="219" spans="1:3">
      <c r="A219" s="2" t="s">
        <v>531</v>
      </c>
      <c r="B219" s="2" t="s">
        <v>532</v>
      </c>
      <c r="C219" s="6" t="str">
        <f>"8,0646"</f>
        <v>8,0646</v>
      </c>
    </row>
    <row r="220" spans="1:3">
      <c r="A220" s="2" t="s">
        <v>533</v>
      </c>
      <c r="B220" s="2" t="s">
        <v>534</v>
      </c>
      <c r="C220" s="6" t="str">
        <f>"2,6354"</f>
        <v>2,6354</v>
      </c>
    </row>
    <row r="221" spans="1:3">
      <c r="A221" s="2" t="s">
        <v>535</v>
      </c>
      <c r="B221" s="2" t="s">
        <v>536</v>
      </c>
      <c r="C221" s="6" t="str">
        <f>"2,6354"</f>
        <v>2,6354</v>
      </c>
    </row>
    <row r="222" spans="1:3">
      <c r="A222" s="2" t="s">
        <v>537</v>
      </c>
      <c r="B222" s="2" t="s">
        <v>538</v>
      </c>
      <c r="C222" s="6" t="str">
        <f>"3,3710"</f>
        <v>3,3710</v>
      </c>
    </row>
    <row r="223" spans="1:3">
      <c r="A223" s="2" t="s">
        <v>539</v>
      </c>
      <c r="B223" s="2" t="s">
        <v>540</v>
      </c>
      <c r="C223" s="6" t="str">
        <f>"20,9680"</f>
        <v>20,9680</v>
      </c>
    </row>
    <row r="224" spans="1:3">
      <c r="A224" s="2" t="s">
        <v>541</v>
      </c>
      <c r="B224" s="2" t="s">
        <v>542</v>
      </c>
      <c r="C224" s="6" t="str">
        <f>"6,4517"</f>
        <v>6,4517</v>
      </c>
    </row>
    <row r="225" spans="1:3">
      <c r="A225" s="2" t="s">
        <v>543</v>
      </c>
      <c r="B225" s="2" t="s">
        <v>544</v>
      </c>
      <c r="C225" s="6" t="str">
        <f>"57,2228"</f>
        <v>57,2228</v>
      </c>
    </row>
    <row r="226" spans="1:3">
      <c r="A226" s="2" t="s">
        <v>545</v>
      </c>
      <c r="B226" s="2" t="s">
        <v>546</v>
      </c>
      <c r="C226" s="6" t="str">
        <f>"221,2098"</f>
        <v>221,2098</v>
      </c>
    </row>
    <row r="227" spans="1:3">
      <c r="A227" s="2" t="s">
        <v>547</v>
      </c>
      <c r="B227" s="2" t="s">
        <v>548</v>
      </c>
      <c r="C227" s="6" t="str">
        <f>"531,5230"</f>
        <v>531,5230</v>
      </c>
    </row>
    <row r="228" spans="1:3">
      <c r="A228" s="2" t="s">
        <v>549</v>
      </c>
      <c r="B228" s="2" t="s">
        <v>550</v>
      </c>
      <c r="C228" s="6" t="str">
        <f>"202,4531"</f>
        <v>202,4531</v>
      </c>
    </row>
    <row r="229" spans="1:3">
      <c r="A229" s="2" t="s">
        <v>551</v>
      </c>
      <c r="B229" s="2" t="s">
        <v>552</v>
      </c>
      <c r="C229" s="6" t="str">
        <f>"130,9635"</f>
        <v>130,9635</v>
      </c>
    </row>
    <row r="230" spans="1:3">
      <c r="A230" s="2" t="s">
        <v>553</v>
      </c>
      <c r="B230" s="2" t="s">
        <v>554</v>
      </c>
      <c r="C230" s="6" t="str">
        <f>"56,3818"</f>
        <v>56,3818</v>
      </c>
    </row>
    <row r="231" spans="1:3">
      <c r="A231" s="2" t="s">
        <v>555</v>
      </c>
      <c r="B231" s="2" t="s">
        <v>556</v>
      </c>
      <c r="C231" s="6" t="str">
        <f>"35,2079"</f>
        <v>35,2079</v>
      </c>
    </row>
    <row r="232" spans="1:3">
      <c r="A232" s="2" t="s">
        <v>557</v>
      </c>
      <c r="B232" s="2" t="s">
        <v>558</v>
      </c>
      <c r="C232" s="6" t="str">
        <f>"300,6968"</f>
        <v>300,6968</v>
      </c>
    </row>
    <row r="233" spans="1:3">
      <c r="A233" s="2" t="s">
        <v>559</v>
      </c>
      <c r="B233" s="2" t="s">
        <v>560</v>
      </c>
      <c r="C233" s="6" t="str">
        <f>"50,6592"</f>
        <v>50,6592</v>
      </c>
    </row>
    <row r="234" spans="1:3">
      <c r="A234" s="2" t="s">
        <v>561</v>
      </c>
      <c r="B234" s="2" t="s">
        <v>562</v>
      </c>
      <c r="C234" s="6" t="str">
        <f>"502,9546"</f>
        <v>502,9546</v>
      </c>
    </row>
    <row r="235" spans="1:3">
      <c r="A235" s="2" t="s">
        <v>563</v>
      </c>
      <c r="B235" s="2" t="s">
        <v>564</v>
      </c>
      <c r="C235" s="5" t="s">
        <v>565</v>
      </c>
    </row>
    <row r="236" spans="1:3">
      <c r="A236" s="2" t="s">
        <v>566</v>
      </c>
      <c r="B236" s="2" t="s">
        <v>567</v>
      </c>
      <c r="C236" s="5" t="s">
        <v>568</v>
      </c>
    </row>
    <row r="237" spans="1:3">
      <c r="A237" s="2" t="s">
        <v>569</v>
      </c>
      <c r="B237" s="2" t="s">
        <v>570</v>
      </c>
      <c r="C237" s="5" t="s">
        <v>571</v>
      </c>
    </row>
    <row r="238" spans="1:3">
      <c r="A238" s="2" t="s">
        <v>572</v>
      </c>
      <c r="B238" s="2" t="s">
        <v>573</v>
      </c>
      <c r="C238" s="6" t="str">
        <f>"1,4118"</f>
        <v>1,4118</v>
      </c>
    </row>
    <row r="239" spans="1:3">
      <c r="A239" s="2" t="s">
        <v>574</v>
      </c>
      <c r="B239" s="2" t="s">
        <v>575</v>
      </c>
      <c r="C239" s="5" t="s">
        <v>576</v>
      </c>
    </row>
    <row r="240" spans="1:3">
      <c r="A240" s="2" t="s">
        <v>577</v>
      </c>
      <c r="B240" s="2" t="s">
        <v>578</v>
      </c>
      <c r="C240" s="6" t="str">
        <f>"1,0178"</f>
        <v>1,0178</v>
      </c>
    </row>
    <row r="241" spans="1:3">
      <c r="A241" s="2" t="s">
        <v>579</v>
      </c>
      <c r="B241" s="2" t="s">
        <v>580</v>
      </c>
      <c r="C241" s="5" t="s">
        <v>581</v>
      </c>
    </row>
    <row r="242" spans="1:3">
      <c r="A242" s="2" t="s">
        <v>582</v>
      </c>
      <c r="B242" s="2" t="s">
        <v>583</v>
      </c>
      <c r="C242" s="5" t="s">
        <v>584</v>
      </c>
    </row>
    <row r="243" spans="1:3">
      <c r="A243" s="2" t="s">
        <v>585</v>
      </c>
      <c r="B243" s="2" t="s">
        <v>586</v>
      </c>
      <c r="C243" s="5" t="s">
        <v>587</v>
      </c>
    </row>
    <row r="244" spans="1:3">
      <c r="A244" s="2" t="s">
        <v>588</v>
      </c>
      <c r="B244" s="2" t="s">
        <v>589</v>
      </c>
      <c r="C244" s="5" t="s">
        <v>590</v>
      </c>
    </row>
    <row r="245" spans="1:3">
      <c r="A245" s="2" t="s">
        <v>591</v>
      </c>
      <c r="B245" s="2" t="s">
        <v>592</v>
      </c>
      <c r="C245" s="5" t="s">
        <v>593</v>
      </c>
    </row>
    <row r="246" spans="1:3">
      <c r="A246" s="2" t="s">
        <v>594</v>
      </c>
      <c r="B246" s="2" t="s">
        <v>595</v>
      </c>
      <c r="C246" s="5" t="s">
        <v>596</v>
      </c>
    </row>
    <row r="247" spans="1:3">
      <c r="A247" s="2" t="s">
        <v>597</v>
      </c>
      <c r="B247" s="2" t="s">
        <v>598</v>
      </c>
      <c r="C247" s="5" t="s">
        <v>182</v>
      </c>
    </row>
    <row r="248" spans="1:3">
      <c r="A248" s="2" t="s">
        <v>599</v>
      </c>
      <c r="B248" s="2" t="s">
        <v>600</v>
      </c>
      <c r="C248" s="5" t="s">
        <v>601</v>
      </c>
    </row>
    <row r="249" spans="1:3">
      <c r="A249" s="2" t="s">
        <v>602</v>
      </c>
      <c r="B249" s="2" t="s">
        <v>603</v>
      </c>
      <c r="C249" s="6" t="str">
        <f>"2,6909"</f>
        <v>2,6909</v>
      </c>
    </row>
    <row r="250" spans="1:3">
      <c r="A250" s="2" t="s">
        <v>604</v>
      </c>
      <c r="B250" s="2" t="s">
        <v>605</v>
      </c>
      <c r="C250" s="6" t="str">
        <f>"16,5284"</f>
        <v>16,5284</v>
      </c>
    </row>
    <row r="251" spans="1:3">
      <c r="A251" s="2" t="s">
        <v>606</v>
      </c>
      <c r="B251" s="2" t="s">
        <v>607</v>
      </c>
      <c r="C251" s="5" t="s">
        <v>608</v>
      </c>
    </row>
    <row r="252" spans="1:3">
      <c r="A252" s="2" t="s">
        <v>609</v>
      </c>
      <c r="B252" s="2" t="s">
        <v>610</v>
      </c>
      <c r="C252" s="6" t="str">
        <f>"1,7926"</f>
        <v>1,7926</v>
      </c>
    </row>
    <row r="253" spans="1:3">
      <c r="A253" s="2" t="s">
        <v>611</v>
      </c>
      <c r="B253" s="2" t="s">
        <v>612</v>
      </c>
      <c r="C253" s="6" t="str">
        <f>"9,7914"</f>
        <v>9,7914</v>
      </c>
    </row>
    <row r="254" spans="1:3">
      <c r="A254" s="2" t="s">
        <v>613</v>
      </c>
      <c r="B254" s="2" t="s">
        <v>614</v>
      </c>
      <c r="C254" s="6" t="str">
        <f>"10,1029"</f>
        <v>10,1029</v>
      </c>
    </row>
    <row r="255" spans="1:3">
      <c r="A255" s="2" t="s">
        <v>615</v>
      </c>
      <c r="B255" s="2" t="s">
        <v>616</v>
      </c>
      <c r="C255" s="6" t="str">
        <f>"7,9516"</f>
        <v>7,9516</v>
      </c>
    </row>
    <row r="256" spans="1:3">
      <c r="A256" s="2" t="s">
        <v>617</v>
      </c>
      <c r="B256" s="2" t="s">
        <v>618</v>
      </c>
      <c r="C256" s="6" t="str">
        <f>"1,4753"</f>
        <v>1,4753</v>
      </c>
    </row>
    <row r="257" spans="1:3">
      <c r="A257" s="2" t="s">
        <v>619</v>
      </c>
      <c r="B257" s="2" t="s">
        <v>620</v>
      </c>
      <c r="C257" s="6" t="str">
        <f>"1,5560"</f>
        <v>1,5560</v>
      </c>
    </row>
    <row r="258" spans="1:3">
      <c r="A258" s="2" t="s">
        <v>621</v>
      </c>
      <c r="B258" s="2" t="s">
        <v>622</v>
      </c>
      <c r="C258" s="5" t="s">
        <v>623</v>
      </c>
    </row>
    <row r="259" spans="1:3">
      <c r="A259" s="2" t="s">
        <v>624</v>
      </c>
      <c r="B259" s="2" t="s">
        <v>625</v>
      </c>
      <c r="C259" s="5" t="s">
        <v>626</v>
      </c>
    </row>
    <row r="260" spans="1:3">
      <c r="A260" s="2" t="s">
        <v>627</v>
      </c>
      <c r="B260" s="2" t="s">
        <v>628</v>
      </c>
      <c r="C260" s="5" t="s">
        <v>629</v>
      </c>
    </row>
    <row r="261" spans="1:3">
      <c r="A261" s="2" t="s">
        <v>630</v>
      </c>
      <c r="B261" s="2" t="s">
        <v>631</v>
      </c>
      <c r="C261" s="5" t="s">
        <v>632</v>
      </c>
    </row>
    <row r="262" spans="1:3">
      <c r="A262" s="2" t="s">
        <v>633</v>
      </c>
      <c r="B262" s="2" t="s">
        <v>634</v>
      </c>
      <c r="C262" s="5" t="s">
        <v>635</v>
      </c>
    </row>
    <row r="263" spans="1:3">
      <c r="A263" s="2" t="s">
        <v>636</v>
      </c>
      <c r="B263" s="2" t="s">
        <v>637</v>
      </c>
      <c r="C263" s="5" t="s">
        <v>638</v>
      </c>
    </row>
    <row r="264" spans="1:3">
      <c r="A264" s="2" t="s">
        <v>639</v>
      </c>
      <c r="B264" s="2" t="s">
        <v>640</v>
      </c>
      <c r="C264" s="5" t="s">
        <v>641</v>
      </c>
    </row>
    <row r="265" spans="1:3">
      <c r="A265" s="2" t="s">
        <v>642</v>
      </c>
      <c r="B265" s="2" t="s">
        <v>643</v>
      </c>
      <c r="C265" s="5" t="s">
        <v>644</v>
      </c>
    </row>
    <row r="266" spans="1:3">
      <c r="A266" s="2" t="s">
        <v>645</v>
      </c>
      <c r="B266" s="2" t="s">
        <v>646</v>
      </c>
      <c r="C266" s="5" t="s">
        <v>647</v>
      </c>
    </row>
    <row r="267" spans="1:3">
      <c r="A267" s="2" t="s">
        <v>648</v>
      </c>
      <c r="B267" s="2" t="s">
        <v>649</v>
      </c>
      <c r="C267" s="5" t="s">
        <v>650</v>
      </c>
    </row>
    <row r="268" spans="1:3">
      <c r="A268" s="2" t="s">
        <v>651</v>
      </c>
      <c r="B268" s="2" t="s">
        <v>652</v>
      </c>
      <c r="C268" s="5" t="s">
        <v>653</v>
      </c>
    </row>
    <row r="269" spans="1:3">
      <c r="A269" s="2" t="s">
        <v>654</v>
      </c>
      <c r="B269" s="2" t="s">
        <v>655</v>
      </c>
      <c r="C269" s="5" t="s">
        <v>565</v>
      </c>
    </row>
    <row r="270" spans="1:3">
      <c r="A270" s="2" t="s">
        <v>656</v>
      </c>
      <c r="B270" s="2" t="s">
        <v>657</v>
      </c>
      <c r="C270" s="6" t="str">
        <f>"22,1178"</f>
        <v>22,1178</v>
      </c>
    </row>
    <row r="271" spans="1:3">
      <c r="A271" s="2" t="s">
        <v>658</v>
      </c>
      <c r="B271" s="2" t="s">
        <v>659</v>
      </c>
      <c r="C271" s="6" t="str">
        <f>"34,6258"</f>
        <v>34,6258</v>
      </c>
    </row>
    <row r="272" spans="1:3">
      <c r="A272" s="2" t="s">
        <v>660</v>
      </c>
      <c r="B272" s="2" t="s">
        <v>661</v>
      </c>
      <c r="C272" s="6" t="str">
        <f>"16,4393"</f>
        <v>16,4393</v>
      </c>
    </row>
    <row r="273" spans="1:3">
      <c r="A273" s="2" t="s">
        <v>662</v>
      </c>
      <c r="B273" s="2" t="s">
        <v>663</v>
      </c>
      <c r="C273" s="6" t="str">
        <f>"10,6888"</f>
        <v>10,6888</v>
      </c>
    </row>
    <row r="274" spans="1:3">
      <c r="A274" s="2" t="s">
        <v>664</v>
      </c>
      <c r="B274" s="2" t="s">
        <v>665</v>
      </c>
      <c r="C274" s="6" t="str">
        <f>"76,7977"</f>
        <v>76,7977</v>
      </c>
    </row>
    <row r="275" spans="1:3">
      <c r="A275" s="2" t="s">
        <v>666</v>
      </c>
      <c r="B275" s="2" t="s">
        <v>667</v>
      </c>
      <c r="C275" s="5" t="s">
        <v>668</v>
      </c>
    </row>
    <row r="276" spans="1:3">
      <c r="A276" s="2" t="s">
        <v>669</v>
      </c>
      <c r="B276" s="2" t="s">
        <v>670</v>
      </c>
      <c r="C276" s="5" t="s">
        <v>671</v>
      </c>
    </row>
    <row r="277" spans="1:3">
      <c r="A277" s="2" t="s">
        <v>672</v>
      </c>
      <c r="B277" s="2" t="s">
        <v>673</v>
      </c>
      <c r="C277" s="5" t="s">
        <v>674</v>
      </c>
    </row>
    <row r="278" spans="1:3">
      <c r="A278" s="2" t="s">
        <v>675</v>
      </c>
      <c r="B278" s="2" t="s">
        <v>676</v>
      </c>
      <c r="C278" s="5" t="s">
        <v>677</v>
      </c>
    </row>
    <row r="279" spans="1:3">
      <c r="A279" s="2" t="s">
        <v>678</v>
      </c>
      <c r="B279" s="2" t="s">
        <v>679</v>
      </c>
      <c r="C279" s="5" t="s">
        <v>680</v>
      </c>
    </row>
    <row r="280" spans="1:3">
      <c r="A280" s="2" t="s">
        <v>681</v>
      </c>
      <c r="B280" s="2" t="s">
        <v>682</v>
      </c>
      <c r="C280" s="5" t="s">
        <v>683</v>
      </c>
    </row>
    <row r="281" spans="1:3">
      <c r="A281" s="2" t="s">
        <v>684</v>
      </c>
      <c r="B281" s="2" t="s">
        <v>685</v>
      </c>
      <c r="C281" s="5" t="s">
        <v>686</v>
      </c>
    </row>
    <row r="282" spans="1:3">
      <c r="A282" s="2" t="s">
        <v>687</v>
      </c>
      <c r="B282" s="2" t="s">
        <v>688</v>
      </c>
      <c r="C282" s="6" t="str">
        <f>"2,4395"</f>
        <v>2,4395</v>
      </c>
    </row>
    <row r="283" spans="1:3">
      <c r="A283" s="2" t="s">
        <v>689</v>
      </c>
      <c r="B283" s="2" t="s">
        <v>690</v>
      </c>
      <c r="C283" s="5" t="s">
        <v>691</v>
      </c>
    </row>
    <row r="284" spans="1:3">
      <c r="A284" s="2" t="s">
        <v>692</v>
      </c>
      <c r="B284" s="2" t="s">
        <v>693</v>
      </c>
      <c r="C284" s="6" t="str">
        <f>"10,4068"</f>
        <v>10,4068</v>
      </c>
    </row>
    <row r="285" spans="1:3">
      <c r="A285" s="2" t="s">
        <v>694</v>
      </c>
      <c r="B285" s="2" t="s">
        <v>695</v>
      </c>
      <c r="C285" s="6" t="str">
        <f>"82,5607"</f>
        <v>82,5607</v>
      </c>
    </row>
    <row r="286" spans="1:3">
      <c r="A286" s="2" t="s">
        <v>696</v>
      </c>
      <c r="B286" s="2" t="s">
        <v>697</v>
      </c>
      <c r="C286" s="6" t="str">
        <f>"1,9077"</f>
        <v>1,9077</v>
      </c>
    </row>
    <row r="287" spans="1:3">
      <c r="A287" s="2" t="s">
        <v>698</v>
      </c>
      <c r="B287" s="2" t="s">
        <v>699</v>
      </c>
      <c r="C287" s="5" t="s">
        <v>700</v>
      </c>
    </row>
    <row r="288" spans="1:3">
      <c r="A288" s="2" t="s">
        <v>701</v>
      </c>
      <c r="B288" s="2" t="s">
        <v>702</v>
      </c>
      <c r="C288" s="6" t="str">
        <f>"1,1325"</f>
        <v>1,1325</v>
      </c>
    </row>
    <row r="289" spans="1:3">
      <c r="A289" s="2" t="s">
        <v>703</v>
      </c>
      <c r="B289" s="2" t="s">
        <v>704</v>
      </c>
      <c r="C289" s="6" t="str">
        <f>"1,5779"</f>
        <v>1,5779</v>
      </c>
    </row>
    <row r="290" spans="1:3">
      <c r="A290" s="2" t="s">
        <v>705</v>
      </c>
      <c r="B290" s="2" t="s">
        <v>706</v>
      </c>
      <c r="C290" s="6" t="str">
        <f>"3,5203"</f>
        <v>3,5203</v>
      </c>
    </row>
    <row r="291" spans="1:3">
      <c r="A291" s="2" t="s">
        <v>707</v>
      </c>
      <c r="B291" s="2" t="s">
        <v>708</v>
      </c>
      <c r="C291" s="6" t="str">
        <f>"3,6816"</f>
        <v>3,6816</v>
      </c>
    </row>
    <row r="292" spans="1:3">
      <c r="A292" s="2" t="s">
        <v>709</v>
      </c>
      <c r="B292" s="2" t="s">
        <v>710</v>
      </c>
      <c r="C292" s="6" t="str">
        <f>"3,6816"</f>
        <v>3,6816</v>
      </c>
    </row>
    <row r="293" spans="1:3">
      <c r="A293" s="2" t="s">
        <v>711</v>
      </c>
      <c r="B293" s="2" t="s">
        <v>712</v>
      </c>
      <c r="C293" s="5" t="s">
        <v>713</v>
      </c>
    </row>
    <row r="294" spans="1:3">
      <c r="A294" s="2" t="s">
        <v>714</v>
      </c>
      <c r="B294" s="2" t="s">
        <v>715</v>
      </c>
      <c r="C294" s="5" t="s">
        <v>713</v>
      </c>
    </row>
    <row r="295" spans="1:3">
      <c r="A295" s="2" t="s">
        <v>716</v>
      </c>
      <c r="B295" s="2" t="s">
        <v>717</v>
      </c>
      <c r="C295" s="6" t="str">
        <f>"77,7993"</f>
        <v>77,7993</v>
      </c>
    </row>
    <row r="296" spans="1:3">
      <c r="A296" s="2" t="s">
        <v>718</v>
      </c>
      <c r="B296" s="2" t="s">
        <v>719</v>
      </c>
      <c r="C296" s="5" t="s">
        <v>720</v>
      </c>
    </row>
    <row r="297" spans="1:3">
      <c r="A297" s="2" t="s">
        <v>721</v>
      </c>
      <c r="B297" s="2" t="s">
        <v>722</v>
      </c>
      <c r="C297" s="6" t="str">
        <f>"74,6967"</f>
        <v>74,6967</v>
      </c>
    </row>
  </sheetData>
  <mergeCells count="2">
    <mergeCell ref="A1:B1"/>
    <mergeCell ref="A2:B2"/>
  </mergeCells>
  <printOptions horizontalCentered="1"/>
  <pageMargins left="0.11811023622047245" right="0.11811023622047245" top="0.15748031496062992" bottom="0.19685039370078741" header="0.31496062992125984" footer="0.31496062992125984"/>
  <pageSetup paperSize="9" scale="82" orientation="portrait" r:id="rId1"/>
  <headerFooter>
    <oddFooter>&amp;L&amp;T&amp;C&amp;P/&amp;N&amp;R&amp;D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Feuil1!Impression_des_titres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MIBA-333</cp:lastModifiedBy>
  <cp:lastPrinted>2022-05-16T10:23:49Z</cp:lastPrinted>
  <dcterms:created xsi:type="dcterms:W3CDTF">2022-05-16T08:37:18Z</dcterms:created>
  <dcterms:modified xsi:type="dcterms:W3CDTF">2022-04-27T01:42:24Z</dcterms:modified>
</cp:coreProperties>
</file>